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GRSHARES\Homes\NAU\jbg88\Documents\CENE 476 Wesbite\"/>
    </mc:Choice>
  </mc:AlternateContent>
  <bookViews>
    <workbookView xWindow="0" yWindow="0" windowWidth="20490" windowHeight="7770"/>
  </bookViews>
  <sheets>
    <sheet name="Series Scale Up" sheetId="8" r:id="rId1"/>
    <sheet name="Final Dimension Adjustments" sheetId="10" r:id="rId2"/>
    <sheet name="Bed Depth Service Time" sheetId="5" r:id="rId3"/>
    <sheet name="Series Breakthrough Curve" sheetId="7" r:id="rId4"/>
    <sheet name="Pilot Breakthrough Curve" sheetId="4" r:id="rId5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5" l="1"/>
  <c r="C22" i="8"/>
  <c r="G22" i="8"/>
  <c r="G21" i="8" l="1"/>
  <c r="G20" i="8"/>
  <c r="G19" i="8"/>
  <c r="G17" i="8"/>
  <c r="G18" i="8"/>
  <c r="G14" i="8"/>
  <c r="C21" i="8"/>
  <c r="C19" i="8"/>
  <c r="C18" i="8"/>
  <c r="C17" i="8"/>
  <c r="C16" i="8"/>
  <c r="C12" i="8"/>
  <c r="B22" i="10" l="1"/>
  <c r="G16" i="8"/>
  <c r="B6" i="10" l="1"/>
  <c r="B18" i="5"/>
  <c r="B7" i="5"/>
  <c r="B9" i="5"/>
  <c r="B8" i="5"/>
  <c r="B2" i="10" s="1"/>
  <c r="G12" i="8" s="1"/>
  <c r="B17" i="5"/>
  <c r="C6" i="8"/>
  <c r="B16" i="5"/>
  <c r="B15" i="5"/>
  <c r="B19" i="5" l="1"/>
  <c r="B11" i="5"/>
  <c r="B3" i="10" s="1"/>
  <c r="B4" i="10" s="1"/>
  <c r="H27" i="4"/>
  <c r="B8" i="10" l="1"/>
  <c r="B15" i="10" s="1"/>
  <c r="B18" i="10" s="1"/>
  <c r="C14" i="8" s="1"/>
  <c r="B7" i="10"/>
  <c r="B5" i="10"/>
  <c r="C9" i="8"/>
  <c r="C20" i="8" l="1"/>
  <c r="B19" i="10"/>
  <c r="C13" i="8" s="1"/>
  <c r="F6" i="5"/>
  <c r="F4" i="5"/>
  <c r="F3" i="5"/>
  <c r="B23" i="10" l="1"/>
  <c r="B17" i="10"/>
  <c r="C15" i="8" s="1"/>
  <c r="G15" i="8" s="1"/>
  <c r="G13" i="8"/>
  <c r="F26" i="4"/>
  <c r="C26" i="4"/>
  <c r="F25" i="4"/>
  <c r="C25" i="4"/>
  <c r="F24" i="4"/>
  <c r="G24" i="4" s="1"/>
  <c r="C24" i="4"/>
  <c r="F23" i="4"/>
  <c r="C23" i="4"/>
  <c r="F22" i="4"/>
  <c r="G22" i="4" s="1"/>
  <c r="C22" i="4"/>
  <c r="F21" i="4"/>
  <c r="G21" i="4" s="1"/>
  <c r="C21" i="4"/>
  <c r="F20" i="4"/>
  <c r="G20" i="4" s="1"/>
  <c r="C20" i="4"/>
  <c r="F19" i="4"/>
  <c r="C19" i="4"/>
  <c r="F18" i="4"/>
  <c r="C18" i="4"/>
  <c r="H17" i="4"/>
  <c r="F17" i="4"/>
  <c r="G17" i="4" s="1"/>
  <c r="C17" i="4"/>
  <c r="F16" i="4"/>
  <c r="C16" i="4"/>
  <c r="F15" i="4"/>
  <c r="C15" i="4"/>
  <c r="F14" i="4"/>
  <c r="G14" i="4" s="1"/>
  <c r="C14" i="4"/>
  <c r="F13" i="4"/>
  <c r="G13" i="4" s="1"/>
  <c r="C13" i="4"/>
  <c r="F12" i="4"/>
  <c r="C12" i="4"/>
  <c r="F11" i="4"/>
  <c r="G11" i="4" s="1"/>
  <c r="C11" i="4"/>
  <c r="F10" i="4"/>
  <c r="G10" i="4" s="1"/>
  <c r="C10" i="4"/>
  <c r="H9" i="4"/>
  <c r="F9" i="4"/>
  <c r="C9" i="4"/>
  <c r="F8" i="4"/>
  <c r="G8" i="4" s="1"/>
  <c r="C8" i="4"/>
  <c r="C7" i="4"/>
  <c r="C6" i="4"/>
  <c r="C5" i="4"/>
  <c r="C4" i="4"/>
  <c r="C3" i="4"/>
  <c r="F2" i="4"/>
  <c r="G25" i="4" l="1"/>
  <c r="G18" i="4"/>
  <c r="H25" i="4"/>
  <c r="G12" i="4"/>
  <c r="G19" i="4"/>
  <c r="G26" i="4"/>
  <c r="G9" i="4"/>
  <c r="G16" i="4"/>
  <c r="H19" i="4"/>
  <c r="H13" i="4"/>
  <c r="H21" i="4"/>
  <c r="G6" i="4"/>
  <c r="H4" i="4"/>
  <c r="H8" i="4"/>
  <c r="G7" i="4"/>
  <c r="H10" i="4"/>
  <c r="G15" i="4"/>
  <c r="H18" i="4"/>
  <c r="G23" i="4"/>
  <c r="H26" i="4"/>
  <c r="H14" i="4"/>
  <c r="H22" i="4"/>
  <c r="H2" i="4"/>
  <c r="H6" i="4"/>
  <c r="H11" i="4"/>
  <c r="H16" i="4"/>
  <c r="G3" i="4"/>
  <c r="H3" i="4"/>
  <c r="H7" i="4"/>
  <c r="H15" i="4"/>
  <c r="H23" i="4"/>
  <c r="G4" i="4"/>
  <c r="H24" i="4"/>
  <c r="G5" i="4"/>
  <c r="H5" i="4"/>
  <c r="H12" i="4"/>
  <c r="H20" i="4"/>
</calcChain>
</file>

<file path=xl/sharedStrings.xml><?xml version="1.0" encoding="utf-8"?>
<sst xmlns="http://schemas.openxmlformats.org/spreadsheetml/2006/main" count="203" uniqueCount="140">
  <si>
    <t>Sample ID</t>
  </si>
  <si>
    <t>Lab ID</t>
  </si>
  <si>
    <t>Cd Concentration (mg/L)</t>
  </si>
  <si>
    <r>
      <t>Cd Concentration (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g/L)</t>
    </r>
  </si>
  <si>
    <t>T0</t>
  </si>
  <si>
    <t>T1</t>
  </si>
  <si>
    <t>T3</t>
  </si>
  <si>
    <t>T5</t>
  </si>
  <si>
    <t>T7</t>
  </si>
  <si>
    <t>T9</t>
  </si>
  <si>
    <t>T11</t>
  </si>
  <si>
    <t>T13</t>
  </si>
  <si>
    <t>T15</t>
  </si>
  <si>
    <t>T17</t>
  </si>
  <si>
    <t>T19</t>
  </si>
  <si>
    <t>T21</t>
  </si>
  <si>
    <t>T23</t>
  </si>
  <si>
    <t>T25</t>
  </si>
  <si>
    <t>T27</t>
  </si>
  <si>
    <t>T29</t>
  </si>
  <si>
    <t>T31</t>
  </si>
  <si>
    <t>T33</t>
  </si>
  <si>
    <t>T35</t>
  </si>
  <si>
    <t>T37</t>
  </si>
  <si>
    <t>T39</t>
  </si>
  <si>
    <t>T41</t>
  </si>
  <si>
    <t>T43</t>
  </si>
  <si>
    <t>T45</t>
  </si>
  <si>
    <t>T47</t>
  </si>
  <si>
    <t>19027-01</t>
  </si>
  <si>
    <t>19027-02</t>
  </si>
  <si>
    <t>19027-03</t>
  </si>
  <si>
    <t>19027-04</t>
  </si>
  <si>
    <t>19027-05</t>
  </si>
  <si>
    <t>19027-06</t>
  </si>
  <si>
    <t>19027-07</t>
  </si>
  <si>
    <t>19027-08</t>
  </si>
  <si>
    <t>19027-09</t>
  </si>
  <si>
    <t>19027-10</t>
  </si>
  <si>
    <t>19027-11</t>
  </si>
  <si>
    <t>19027-12</t>
  </si>
  <si>
    <t>19027-13</t>
  </si>
  <si>
    <t>19027-14</t>
  </si>
  <si>
    <t>19027-15</t>
  </si>
  <si>
    <t>19027-16</t>
  </si>
  <si>
    <t>19027-17</t>
  </si>
  <si>
    <t>19027-18</t>
  </si>
  <si>
    <t>19027-19</t>
  </si>
  <si>
    <t>19027-20</t>
  </si>
  <si>
    <t>19027-21</t>
  </si>
  <si>
    <t>19027-22</t>
  </si>
  <si>
    <t>19027-23</t>
  </si>
  <si>
    <t>19027-24</t>
  </si>
  <si>
    <t>19027-25</t>
  </si>
  <si>
    <t>ND</t>
  </si>
  <si>
    <t>N/A- Standard</t>
  </si>
  <si>
    <t>Cout/Cin</t>
  </si>
  <si>
    <t>Breakthrough (Cb/Cin)</t>
  </si>
  <si>
    <t>Exhaustion</t>
  </si>
  <si>
    <t>Exhaustion:</t>
  </si>
  <si>
    <t>Time:</t>
  </si>
  <si>
    <t>min</t>
  </si>
  <si>
    <t>Column #</t>
  </si>
  <si>
    <t>Cumulative Bed Depth (m)</t>
  </si>
  <si>
    <t>Service Time, minutes, for % contaminant remaining</t>
  </si>
  <si>
    <t>Cin</t>
  </si>
  <si>
    <t>Cout</t>
  </si>
  <si>
    <t>Cout/Cin Column 1</t>
  </si>
  <si>
    <t>Cout/Cin Column 2</t>
  </si>
  <si>
    <t>Cout/Cin Column 3</t>
  </si>
  <si>
    <t>Volume Treated (mL)</t>
  </si>
  <si>
    <t>Time  (min)</t>
  </si>
  <si>
    <t>a</t>
  </si>
  <si>
    <t>h/m</t>
  </si>
  <si>
    <t>b</t>
  </si>
  <si>
    <t>Q</t>
  </si>
  <si>
    <t>µg/L</t>
  </si>
  <si>
    <t>%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</si>
  <si>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/min</t>
    </r>
  </si>
  <si>
    <t>Contaminated Water Source Properties</t>
  </si>
  <si>
    <t>Cob Utilization</t>
  </si>
  <si>
    <t>m</t>
  </si>
  <si>
    <t>n</t>
  </si>
  <si>
    <t>Loading Rate</t>
  </si>
  <si>
    <t>Area</t>
  </si>
  <si>
    <t>Diameter</t>
  </si>
  <si>
    <t>Corn Cob Utilization</t>
  </si>
  <si>
    <t>columns</t>
  </si>
  <si>
    <t>m/min</t>
  </si>
  <si>
    <t>Desired Percent Removal</t>
  </si>
  <si>
    <t>Lab Column Properties</t>
  </si>
  <si>
    <t>*input by user</t>
  </si>
  <si>
    <t>h</t>
  </si>
  <si>
    <t>Time (min)</t>
  </si>
  <si>
    <t>Demand</t>
  </si>
  <si>
    <t>Community Properties</t>
  </si>
  <si>
    <t>gal/day</t>
  </si>
  <si>
    <t>g/day</t>
  </si>
  <si>
    <t>g/h</t>
  </si>
  <si>
    <t>m/hr</t>
  </si>
  <si>
    <t>in.</t>
  </si>
  <si>
    <t>Corn Bed Depth</t>
  </si>
  <si>
    <t xml:space="preserve">Diameter 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</si>
  <si>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</si>
  <si>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Flow Rate</t>
  </si>
  <si>
    <t>mL/min</t>
  </si>
  <si>
    <t>From Bed-Depth Service Time Curves</t>
  </si>
  <si>
    <t>v (velocity of AZ)</t>
  </si>
  <si>
    <t>AZ (adsoprtion zone height)</t>
  </si>
  <si>
    <t>Volume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</si>
  <si>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</si>
  <si>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t>Preliminary Design Results</t>
  </si>
  <si>
    <t>kg/day</t>
  </si>
  <si>
    <r>
      <t>g/cm</t>
    </r>
    <r>
      <rPr>
        <vertAlign val="superscript"/>
        <sz val="11"/>
        <color theme="1"/>
        <rFont val="Calibri"/>
        <family val="2"/>
        <scheme val="minor"/>
      </rPr>
      <t>3</t>
    </r>
  </si>
  <si>
    <t>Corn Density</t>
  </si>
  <si>
    <t>Height</t>
  </si>
  <si>
    <r>
      <t>m</t>
    </r>
    <r>
      <rPr>
        <vertAlign val="superscript"/>
        <sz val="11"/>
        <color theme="1"/>
        <rFont val="Calibri"/>
        <family val="2"/>
      </rPr>
      <t>2</t>
    </r>
  </si>
  <si>
    <t>Final Design Results (SI Units)</t>
  </si>
  <si>
    <t>Final Design Results (BG Units)</t>
  </si>
  <si>
    <t>ft/hr</t>
  </si>
  <si>
    <t>Dimension Adjustments for Change Out</t>
  </si>
  <si>
    <t>Change out period</t>
  </si>
  <si>
    <t>days</t>
  </si>
  <si>
    <t>S.F. for Backwash</t>
  </si>
  <si>
    <t>Bead Height</t>
  </si>
  <si>
    <t>Total Column Height</t>
  </si>
  <si>
    <t>Total Column Volume</t>
  </si>
  <si>
    <t>Bed Height</t>
  </si>
  <si>
    <t>Bed Volume</t>
  </si>
  <si>
    <t>Total Vessel Volume</t>
  </si>
  <si>
    <t>Mass of Corn Required</t>
  </si>
  <si>
    <t>Change Out Period</t>
  </si>
  <si>
    <r>
      <t>ft</t>
    </r>
    <r>
      <rPr>
        <vertAlign val="superscript"/>
        <sz val="11"/>
        <color theme="1"/>
        <rFont val="Calibri"/>
        <family val="2"/>
      </rPr>
      <t>2</t>
    </r>
  </si>
  <si>
    <t>ft</t>
  </si>
  <si>
    <r>
      <t>ft</t>
    </r>
    <r>
      <rPr>
        <vertAlign val="superscript"/>
        <sz val="11"/>
        <color theme="1"/>
        <rFont val="Calibri"/>
        <family val="2"/>
        <scheme val="minor"/>
      </rPr>
      <t>3</t>
    </r>
  </si>
  <si>
    <t>lb/day</t>
  </si>
  <si>
    <t>Cob Utilization Rate</t>
  </si>
  <si>
    <t>kg</t>
  </si>
  <si>
    <t>tons</t>
  </si>
  <si>
    <t>Service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</si>
</sst>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"/>
    <numFmt numFmtId="166" formatCode="0.00000"/>
    <numFmt numFmtId="167" formatCode="0.00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2" borderId="2" applyNumberFormat="0" applyAlignment="0" applyProtection="0"/>
  </cellStyleXfs>
  <cellXfs count="69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/>
    <xf numFmtId="2" fontId="0" fillId="0" borderId="0" xfId="0" applyNumberFormat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0" xfId="0" applyBorder="1"/>
    <xf numFmtId="0" fontId="3" fillId="2" borderId="3" xfId="1" applyBorder="1"/>
    <xf numFmtId="167" fontId="0" fillId="0" borderId="3" xfId="0" applyNumberFormat="1" applyBorder="1"/>
    <xf numFmtId="2" fontId="0" fillId="0" borderId="3" xfId="0" applyNumberFormat="1" applyBorder="1"/>
    <xf numFmtId="165" fontId="0" fillId="0" borderId="3" xfId="0" applyNumberFormat="1" applyBorder="1"/>
    <xf numFmtId="0" fontId="3" fillId="0" borderId="3" xfId="1" applyFill="1" applyBorder="1"/>
    <xf numFmtId="3" fontId="3" fillId="2" borderId="15" xfId="1" applyNumberFormat="1" applyBorder="1"/>
    <xf numFmtId="0" fontId="2" fillId="0" borderId="8" xfId="0" applyFont="1" applyBorder="1"/>
    <xf numFmtId="2" fontId="0" fillId="0" borderId="10" xfId="0" applyNumberFormat="1" applyBorder="1"/>
    <xf numFmtId="164" fontId="3" fillId="0" borderId="3" xfId="1" applyNumberFormat="1" applyFill="1" applyBorder="1"/>
    <xf numFmtId="164" fontId="0" fillId="0" borderId="3" xfId="0" applyNumberFormat="1" applyFill="1" applyBorder="1"/>
    <xf numFmtId="9" fontId="0" fillId="0" borderId="3" xfId="0" applyNumberFormat="1" applyBorder="1"/>
    <xf numFmtId="0" fontId="0" fillId="4" borderId="4" xfId="0" applyFill="1" applyBorder="1"/>
    <xf numFmtId="0" fontId="0" fillId="4" borderId="5" xfId="0" applyFill="1" applyBorder="1"/>
    <xf numFmtId="9" fontId="0" fillId="0" borderId="8" xfId="0" applyNumberFormat="1" applyBorder="1"/>
    <xf numFmtId="0" fontId="0" fillId="0" borderId="10" xfId="0" applyBorder="1"/>
    <xf numFmtId="0" fontId="0" fillId="4" borderId="0" xfId="0" applyFill="1" applyBorder="1"/>
    <xf numFmtId="0" fontId="0" fillId="0" borderId="0" xfId="0" applyFill="1" applyBorder="1"/>
    <xf numFmtId="166" fontId="0" fillId="0" borderId="3" xfId="0" applyNumberFormat="1" applyBorder="1"/>
    <xf numFmtId="0" fontId="0" fillId="4" borderId="19" xfId="0" applyFill="1" applyBorder="1"/>
    <xf numFmtId="0" fontId="0" fillId="4" borderId="20" xfId="0" applyFill="1" applyBorder="1"/>
    <xf numFmtId="0" fontId="0" fillId="0" borderId="8" xfId="0" applyFill="1" applyBorder="1"/>
    <xf numFmtId="167" fontId="0" fillId="0" borderId="10" xfId="0" applyNumberFormat="1" applyBorder="1" applyAlignment="1">
      <alignment horizontal="right"/>
    </xf>
    <xf numFmtId="0" fontId="0" fillId="0" borderId="11" xfId="0" applyFill="1" applyBorder="1"/>
    <xf numFmtId="167" fontId="0" fillId="0" borderId="0" xfId="0" applyNumberFormat="1" applyBorder="1"/>
    <xf numFmtId="0" fontId="0" fillId="0" borderId="0" xfId="0" applyBorder="1" applyAlignment="1"/>
    <xf numFmtId="164" fontId="0" fillId="0" borderId="3" xfId="0" applyNumberFormat="1" applyBorder="1"/>
    <xf numFmtId="165" fontId="0" fillId="0" borderId="10" xfId="0" applyNumberFormat="1" applyBorder="1"/>
    <xf numFmtId="0" fontId="4" fillId="0" borderId="17" xfId="0" applyFont="1" applyBorder="1"/>
    <xf numFmtId="0" fontId="4" fillId="0" borderId="18" xfId="0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" fontId="0" fillId="0" borderId="10" xfId="0" applyNumberFormat="1" applyBorder="1"/>
    <xf numFmtId="0" fontId="0" fillId="0" borderId="7" xfId="0" applyFill="1" applyBorder="1"/>
    <xf numFmtId="2" fontId="0" fillId="0" borderId="0" xfId="0" applyNumberFormat="1" applyBorder="1"/>
    <xf numFmtId="1" fontId="6" fillId="0" borderId="3" xfId="1" applyNumberFormat="1" applyFont="1" applyFill="1" applyBorder="1"/>
    <xf numFmtId="1" fontId="0" fillId="0" borderId="3" xfId="0" applyNumberFormat="1" applyBorder="1"/>
    <xf numFmtId="0" fontId="0" fillId="0" borderId="9" xfId="0" applyFill="1" applyBorder="1"/>
    <xf numFmtId="165" fontId="6" fillId="0" borderId="3" xfId="1" applyNumberFormat="1" applyFont="1" applyFill="1" applyBorder="1"/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4" borderId="3" xfId="0" applyFill="1" applyBorder="1"/>
    <xf numFmtId="165" fontId="0" fillId="4" borderId="3" xfId="0" applyNumberFormat="1" applyFill="1" applyBorder="1"/>
    <xf numFmtId="0" fontId="0" fillId="0" borderId="3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Bed-Depth Service Time Curves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75% of Feed Concentration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backward val="2.3000000000000007E-2"/>
            <c:dispRSqr val="0"/>
            <c:dispEq val="1"/>
            <c:trendlineLbl>
              <c:layout>
                <c:manualLayout>
                  <c:x val="-0.16223130548171924"/>
                  <c:y val="0.1621218961625282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'Bed Depth Service Time'!$F$3:$F$6</c:f>
              <c:numCache>
                <c:formatCode>General</c:formatCode>
                <c:ptCount val="4"/>
                <c:pt idx="0">
                  <c:v>2.2860000000000002E-2</c:v>
                </c:pt>
                <c:pt idx="1">
                  <c:v>4.5720000000000004E-2</c:v>
                </c:pt>
                <c:pt idx="3">
                  <c:v>6.8580000000000002E-2</c:v>
                </c:pt>
              </c:numCache>
            </c:numRef>
          </c:xVal>
          <c:yVal>
            <c:numRef>
              <c:f>'Bed Depth Service Time'!$L$3:$L$6</c:f>
              <c:numCache>
                <c:formatCode>General</c:formatCode>
                <c:ptCount val="4"/>
                <c:pt idx="0">
                  <c:v>76</c:v>
                </c:pt>
                <c:pt idx="1">
                  <c:v>159</c:v>
                </c:pt>
                <c:pt idx="3">
                  <c:v>221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F9-47BE-91BC-DA0F8D534B1A}"/>
            </c:ext>
          </c:extLst>
        </c:ser>
        <c:ser>
          <c:idx val="1"/>
          <c:order val="1"/>
          <c:tx>
            <c:v>6% of Feed Concentration (Breakthrough)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backward val="2.3000000000000007E-2"/>
            <c:dispRSqr val="0"/>
            <c:dispEq val="1"/>
            <c:trendlineLbl>
              <c:layout>
                <c:manualLayout>
                  <c:x val="1.1516124178745172E-2"/>
                  <c:y val="0.2028591742059330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'Bed Depth Service Time'!$F$3:$F$6</c:f>
              <c:numCache>
                <c:formatCode>General</c:formatCode>
                <c:ptCount val="4"/>
                <c:pt idx="0">
                  <c:v>2.2860000000000002E-2</c:v>
                </c:pt>
                <c:pt idx="1">
                  <c:v>4.5720000000000004E-2</c:v>
                </c:pt>
                <c:pt idx="3">
                  <c:v>6.8580000000000002E-2</c:v>
                </c:pt>
              </c:numCache>
            </c:numRef>
          </c:xVal>
          <c:yVal>
            <c:numRef>
              <c:f>'Bed Depth Service Time'!$G$3:$G$6</c:f>
              <c:numCache>
                <c:formatCode>General</c:formatCode>
                <c:ptCount val="4"/>
                <c:pt idx="0">
                  <c:v>12.5</c:v>
                </c:pt>
                <c:pt idx="1">
                  <c:v>98</c:v>
                </c:pt>
                <c:pt idx="3">
                  <c:v>162.5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F9-47BE-91BC-DA0F8D534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8961080"/>
        <c:axId val="838961736"/>
      </c:scatterChart>
      <c:valAx>
        <c:axId val="83896108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Bed Depth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961736"/>
        <c:crosses val="autoZero"/>
        <c:crossBetween val="midCat"/>
      </c:valAx>
      <c:valAx>
        <c:axId val="838961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Service Time (min)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9610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Breakthrough Curve for Three Columns in Series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Column 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'Series Breakthrough Curve'!$A$2:$A$25</c:f>
              <c:numCache>
                <c:formatCode>0.00</c:formatCode>
                <c:ptCount val="24"/>
                <c:pt idx="0" formatCode="General">
                  <c:v>0</c:v>
                </c:pt>
                <c:pt idx="1">
                  <c:v>3.0864197530864192</c:v>
                </c:pt>
                <c:pt idx="2">
                  <c:v>6.1728395061728385</c:v>
                </c:pt>
                <c:pt idx="3">
                  <c:v>9.2592592592592595</c:v>
                </c:pt>
                <c:pt idx="4">
                  <c:v>12.345679012345677</c:v>
                </c:pt>
                <c:pt idx="5">
                  <c:v>15.432098765432098</c:v>
                </c:pt>
                <c:pt idx="6">
                  <c:v>18.518518518518519</c:v>
                </c:pt>
                <c:pt idx="7">
                  <c:v>21.60493827160494</c:v>
                </c:pt>
                <c:pt idx="8">
                  <c:v>24.691358024691354</c:v>
                </c:pt>
                <c:pt idx="9">
                  <c:v>27.777777777777775</c:v>
                </c:pt>
                <c:pt idx="10">
                  <c:v>30.864197530864196</c:v>
                </c:pt>
                <c:pt idx="11">
                  <c:v>33.950617283950614</c:v>
                </c:pt>
                <c:pt idx="12">
                  <c:v>37.037037037037038</c:v>
                </c:pt>
                <c:pt idx="13">
                  <c:v>40.123456790123456</c:v>
                </c:pt>
                <c:pt idx="14">
                  <c:v>43.20987654320988</c:v>
                </c:pt>
                <c:pt idx="15">
                  <c:v>46.296296296296291</c:v>
                </c:pt>
                <c:pt idx="16">
                  <c:v>49.382716049382708</c:v>
                </c:pt>
                <c:pt idx="17">
                  <c:v>52.469135802469133</c:v>
                </c:pt>
                <c:pt idx="18">
                  <c:v>55.55555555555555</c:v>
                </c:pt>
                <c:pt idx="19">
                  <c:v>58.641975308641968</c:v>
                </c:pt>
                <c:pt idx="20">
                  <c:v>61.728395061728392</c:v>
                </c:pt>
                <c:pt idx="21">
                  <c:v>64.81481481481481</c:v>
                </c:pt>
                <c:pt idx="22">
                  <c:v>70.987654320987659</c:v>
                </c:pt>
                <c:pt idx="23">
                  <c:v>76.388888888888886</c:v>
                </c:pt>
              </c:numCache>
            </c:numRef>
          </c:xVal>
          <c:yVal>
            <c:numRef>
              <c:f>'Series Breakthrough Curve'!$B$2:$B$25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0.10596107055961074</c:v>
                </c:pt>
                <c:pt idx="6">
                  <c:v>0.12055961070559612</c:v>
                </c:pt>
                <c:pt idx="7">
                  <c:v>0.1763990267639903</c:v>
                </c:pt>
                <c:pt idx="8">
                  <c:v>0.20194647201946478</c:v>
                </c:pt>
                <c:pt idx="9">
                  <c:v>0.21897810218978106</c:v>
                </c:pt>
                <c:pt idx="10">
                  <c:v>0.24209245742092464</c:v>
                </c:pt>
                <c:pt idx="11">
                  <c:v>0.27493917274939172</c:v>
                </c:pt>
                <c:pt idx="12">
                  <c:v>0.31630170316301709</c:v>
                </c:pt>
                <c:pt idx="13">
                  <c:v>0.37712895377128958</c:v>
                </c:pt>
                <c:pt idx="14">
                  <c:v>0.46958637469586384</c:v>
                </c:pt>
                <c:pt idx="15">
                  <c:v>0.42214111922141129</c:v>
                </c:pt>
                <c:pt idx="16">
                  <c:v>0.51094890510948909</c:v>
                </c:pt>
                <c:pt idx="17">
                  <c:v>0.57785888077858893</c:v>
                </c:pt>
                <c:pt idx="18">
                  <c:v>0.63260340632603418</c:v>
                </c:pt>
                <c:pt idx="19">
                  <c:v>0.54379562043795626</c:v>
                </c:pt>
                <c:pt idx="20">
                  <c:v>0.58394160583941612</c:v>
                </c:pt>
                <c:pt idx="21">
                  <c:v>0.64111922141119226</c:v>
                </c:pt>
                <c:pt idx="22">
                  <c:v>0.70072992700729941</c:v>
                </c:pt>
                <c:pt idx="23">
                  <c:v>0.75060827250608275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AC-48E6-AA72-C7B196271902}"/>
            </c:ext>
          </c:extLst>
        </c:ser>
        <c:ser>
          <c:idx val="1"/>
          <c:order val="1"/>
          <c:tx>
            <c:v>Column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'Series Breakthrough Curve'!$A$2:$A$49</c:f>
              <c:numCache>
                <c:formatCode>0.00</c:formatCode>
                <c:ptCount val="48"/>
                <c:pt idx="0" formatCode="General">
                  <c:v>0</c:v>
                </c:pt>
                <c:pt idx="1">
                  <c:v>3.0864197530864192</c:v>
                </c:pt>
                <c:pt idx="2">
                  <c:v>6.1728395061728385</c:v>
                </c:pt>
                <c:pt idx="3">
                  <c:v>9.2592592592592595</c:v>
                </c:pt>
                <c:pt idx="4">
                  <c:v>12.345679012345677</c:v>
                </c:pt>
                <c:pt idx="5">
                  <c:v>15.432098765432098</c:v>
                </c:pt>
                <c:pt idx="6">
                  <c:v>18.518518518518519</c:v>
                </c:pt>
                <c:pt idx="7">
                  <c:v>21.60493827160494</c:v>
                </c:pt>
                <c:pt idx="8">
                  <c:v>24.691358024691354</c:v>
                </c:pt>
                <c:pt idx="9">
                  <c:v>27.777777777777775</c:v>
                </c:pt>
                <c:pt idx="10">
                  <c:v>30.864197530864196</c:v>
                </c:pt>
                <c:pt idx="11">
                  <c:v>33.950617283950614</c:v>
                </c:pt>
                <c:pt idx="12">
                  <c:v>37.037037037037038</c:v>
                </c:pt>
                <c:pt idx="13">
                  <c:v>40.123456790123456</c:v>
                </c:pt>
                <c:pt idx="14">
                  <c:v>43.20987654320988</c:v>
                </c:pt>
                <c:pt idx="15">
                  <c:v>46.296296296296291</c:v>
                </c:pt>
                <c:pt idx="16">
                  <c:v>49.382716049382708</c:v>
                </c:pt>
                <c:pt idx="17">
                  <c:v>52.469135802469133</c:v>
                </c:pt>
                <c:pt idx="18">
                  <c:v>55.55555555555555</c:v>
                </c:pt>
                <c:pt idx="19">
                  <c:v>58.641975308641968</c:v>
                </c:pt>
                <c:pt idx="20">
                  <c:v>61.728395061728392</c:v>
                </c:pt>
                <c:pt idx="21">
                  <c:v>64.81481481481481</c:v>
                </c:pt>
                <c:pt idx="22">
                  <c:v>70.987654320987659</c:v>
                </c:pt>
                <c:pt idx="23">
                  <c:v>76.388888888888886</c:v>
                </c:pt>
                <c:pt idx="24">
                  <c:v>90.740740740740733</c:v>
                </c:pt>
                <c:pt idx="25">
                  <c:v>92.592592592592581</c:v>
                </c:pt>
                <c:pt idx="26">
                  <c:v>94.598765432098759</c:v>
                </c:pt>
                <c:pt idx="27">
                  <c:v>97.685185185185176</c:v>
                </c:pt>
                <c:pt idx="28">
                  <c:v>100.77160493827159</c:v>
                </c:pt>
                <c:pt idx="29">
                  <c:v>103.85802469135801</c:v>
                </c:pt>
                <c:pt idx="30">
                  <c:v>106.94444444444443</c:v>
                </c:pt>
                <c:pt idx="31">
                  <c:v>110.03086419753086</c:v>
                </c:pt>
                <c:pt idx="32">
                  <c:v>113.11728395061728</c:v>
                </c:pt>
                <c:pt idx="33">
                  <c:v>116.2037037037037</c:v>
                </c:pt>
                <c:pt idx="34">
                  <c:v>119.29012345679011</c:v>
                </c:pt>
                <c:pt idx="35">
                  <c:v>122.37654320987653</c:v>
                </c:pt>
                <c:pt idx="36">
                  <c:v>125.46296296296296</c:v>
                </c:pt>
                <c:pt idx="37">
                  <c:v>128.54938271604937</c:v>
                </c:pt>
                <c:pt idx="38">
                  <c:v>131.6358024691358</c:v>
                </c:pt>
                <c:pt idx="39">
                  <c:v>134.72222222222223</c:v>
                </c:pt>
                <c:pt idx="40">
                  <c:v>137.80864197530863</c:v>
                </c:pt>
                <c:pt idx="41">
                  <c:v>140.89506172839504</c:v>
                </c:pt>
                <c:pt idx="42">
                  <c:v>143.98148148148147</c:v>
                </c:pt>
                <c:pt idx="43">
                  <c:v>147.06790123456787</c:v>
                </c:pt>
                <c:pt idx="44">
                  <c:v>150.15432098765433</c:v>
                </c:pt>
                <c:pt idx="45">
                  <c:v>153.24074074074073</c:v>
                </c:pt>
                <c:pt idx="46">
                  <c:v>156.32716049382717</c:v>
                </c:pt>
                <c:pt idx="47">
                  <c:v>159.41358024691357</c:v>
                </c:pt>
              </c:numCache>
            </c:numRef>
          </c:xVal>
          <c:yVal>
            <c:numRef>
              <c:f>'Series Breakthrough Curve'!$C$2:$C$49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6.1088972577411825E-2</c:v>
                </c:pt>
                <c:pt idx="28">
                  <c:v>6.0979318734793217E-2</c:v>
                </c:pt>
                <c:pt idx="29">
                  <c:v>0.10596107055961071</c:v>
                </c:pt>
                <c:pt idx="30">
                  <c:v>0.12055961070559611</c:v>
                </c:pt>
                <c:pt idx="31">
                  <c:v>0.17639902676399027</c:v>
                </c:pt>
                <c:pt idx="32">
                  <c:v>0.20194647201946472</c:v>
                </c:pt>
                <c:pt idx="33">
                  <c:v>0.218978102189781</c:v>
                </c:pt>
                <c:pt idx="34">
                  <c:v>0.24209245742092458</c:v>
                </c:pt>
                <c:pt idx="35">
                  <c:v>0.27493917274939167</c:v>
                </c:pt>
                <c:pt idx="36">
                  <c:v>0.31630170316301703</c:v>
                </c:pt>
                <c:pt idx="37">
                  <c:v>0.37712895377128952</c:v>
                </c:pt>
                <c:pt idx="38">
                  <c:v>0.46958637469586373</c:v>
                </c:pt>
                <c:pt idx="39">
                  <c:v>0.42214111922141123</c:v>
                </c:pt>
                <c:pt idx="40">
                  <c:v>0.51094890510948898</c:v>
                </c:pt>
                <c:pt idx="41">
                  <c:v>0.57785888077858882</c:v>
                </c:pt>
                <c:pt idx="42">
                  <c:v>0.63260340632603407</c:v>
                </c:pt>
                <c:pt idx="43">
                  <c:v>0.54379562043795615</c:v>
                </c:pt>
                <c:pt idx="44">
                  <c:v>0.58394160583941601</c:v>
                </c:pt>
                <c:pt idx="45">
                  <c:v>0.64111922141119226</c:v>
                </c:pt>
                <c:pt idx="46">
                  <c:v>0.7007299270072993</c:v>
                </c:pt>
                <c:pt idx="47">
                  <c:v>0.75060827250608275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AC-48E6-AA72-C7B196271902}"/>
            </c:ext>
          </c:extLst>
        </c:ser>
        <c:ser>
          <c:idx val="2"/>
          <c:order val="2"/>
          <c:tx>
            <c:v>Column 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'Series Breakthrough Curve'!$A$2:$A$69</c:f>
              <c:numCache>
                <c:formatCode>0.00</c:formatCode>
                <c:ptCount val="68"/>
                <c:pt idx="0" formatCode="General">
                  <c:v>0</c:v>
                </c:pt>
                <c:pt idx="1">
                  <c:v>3.0864197530864192</c:v>
                </c:pt>
                <c:pt idx="2">
                  <c:v>6.1728395061728385</c:v>
                </c:pt>
                <c:pt idx="3">
                  <c:v>9.2592592592592595</c:v>
                </c:pt>
                <c:pt idx="4">
                  <c:v>12.345679012345677</c:v>
                </c:pt>
                <c:pt idx="5">
                  <c:v>15.432098765432098</c:v>
                </c:pt>
                <c:pt idx="6">
                  <c:v>18.518518518518519</c:v>
                </c:pt>
                <c:pt idx="7">
                  <c:v>21.60493827160494</c:v>
                </c:pt>
                <c:pt idx="8">
                  <c:v>24.691358024691354</c:v>
                </c:pt>
                <c:pt idx="9">
                  <c:v>27.777777777777775</c:v>
                </c:pt>
                <c:pt idx="10">
                  <c:v>30.864197530864196</c:v>
                </c:pt>
                <c:pt idx="11">
                  <c:v>33.950617283950614</c:v>
                </c:pt>
                <c:pt idx="12">
                  <c:v>37.037037037037038</c:v>
                </c:pt>
                <c:pt idx="13">
                  <c:v>40.123456790123456</c:v>
                </c:pt>
                <c:pt idx="14">
                  <c:v>43.20987654320988</c:v>
                </c:pt>
                <c:pt idx="15">
                  <c:v>46.296296296296291</c:v>
                </c:pt>
                <c:pt idx="16">
                  <c:v>49.382716049382708</c:v>
                </c:pt>
                <c:pt idx="17">
                  <c:v>52.469135802469133</c:v>
                </c:pt>
                <c:pt idx="18">
                  <c:v>55.55555555555555</c:v>
                </c:pt>
                <c:pt idx="19">
                  <c:v>58.641975308641968</c:v>
                </c:pt>
                <c:pt idx="20">
                  <c:v>61.728395061728392</c:v>
                </c:pt>
                <c:pt idx="21">
                  <c:v>64.81481481481481</c:v>
                </c:pt>
                <c:pt idx="22">
                  <c:v>70.987654320987659</c:v>
                </c:pt>
                <c:pt idx="23">
                  <c:v>76.388888888888886</c:v>
                </c:pt>
                <c:pt idx="24">
                  <c:v>90.740740740740733</c:v>
                </c:pt>
                <c:pt idx="25">
                  <c:v>92.592592592592581</c:v>
                </c:pt>
                <c:pt idx="26">
                  <c:v>94.598765432098759</c:v>
                </c:pt>
                <c:pt idx="27">
                  <c:v>97.685185185185176</c:v>
                </c:pt>
                <c:pt idx="28">
                  <c:v>100.77160493827159</c:v>
                </c:pt>
                <c:pt idx="29">
                  <c:v>103.85802469135801</c:v>
                </c:pt>
                <c:pt idx="30">
                  <c:v>106.94444444444443</c:v>
                </c:pt>
                <c:pt idx="31">
                  <c:v>110.03086419753086</c:v>
                </c:pt>
                <c:pt idx="32">
                  <c:v>113.11728395061728</c:v>
                </c:pt>
                <c:pt idx="33">
                  <c:v>116.2037037037037</c:v>
                </c:pt>
                <c:pt idx="34">
                  <c:v>119.29012345679011</c:v>
                </c:pt>
                <c:pt idx="35">
                  <c:v>122.37654320987653</c:v>
                </c:pt>
                <c:pt idx="36">
                  <c:v>125.46296296296296</c:v>
                </c:pt>
                <c:pt idx="37">
                  <c:v>128.54938271604937</c:v>
                </c:pt>
                <c:pt idx="38">
                  <c:v>131.6358024691358</c:v>
                </c:pt>
                <c:pt idx="39">
                  <c:v>134.72222222222223</c:v>
                </c:pt>
                <c:pt idx="40">
                  <c:v>137.80864197530863</c:v>
                </c:pt>
                <c:pt idx="41">
                  <c:v>140.89506172839504</c:v>
                </c:pt>
                <c:pt idx="42">
                  <c:v>143.98148148148147</c:v>
                </c:pt>
                <c:pt idx="43">
                  <c:v>147.06790123456787</c:v>
                </c:pt>
                <c:pt idx="44">
                  <c:v>150.15432098765433</c:v>
                </c:pt>
                <c:pt idx="45">
                  <c:v>153.24074074074073</c:v>
                </c:pt>
                <c:pt idx="46">
                  <c:v>156.32716049382717</c:v>
                </c:pt>
                <c:pt idx="47">
                  <c:v>159.41358024691357</c:v>
                </c:pt>
                <c:pt idx="48">
                  <c:v>162.5</c:v>
                </c:pt>
                <c:pt idx="49">
                  <c:v>165.5864197530864</c:v>
                </c:pt>
                <c:pt idx="50">
                  <c:v>168.67283950617283</c:v>
                </c:pt>
                <c:pt idx="51">
                  <c:v>171.75925925925924</c:v>
                </c:pt>
                <c:pt idx="52">
                  <c:v>174.84567901234567</c:v>
                </c:pt>
                <c:pt idx="53">
                  <c:v>177.93209876543207</c:v>
                </c:pt>
                <c:pt idx="54">
                  <c:v>181.0185185185185</c:v>
                </c:pt>
                <c:pt idx="55">
                  <c:v>184.10493827160494</c:v>
                </c:pt>
                <c:pt idx="56">
                  <c:v>187.19135802469134</c:v>
                </c:pt>
                <c:pt idx="57">
                  <c:v>190.27777777777777</c:v>
                </c:pt>
                <c:pt idx="58">
                  <c:v>193.36419753086417</c:v>
                </c:pt>
                <c:pt idx="59">
                  <c:v>196.45061728395061</c:v>
                </c:pt>
                <c:pt idx="60">
                  <c:v>199.53703703703701</c:v>
                </c:pt>
                <c:pt idx="61">
                  <c:v>202.62345679012344</c:v>
                </c:pt>
                <c:pt idx="62">
                  <c:v>205.70987654320984</c:v>
                </c:pt>
                <c:pt idx="63">
                  <c:v>208.79629629629628</c:v>
                </c:pt>
                <c:pt idx="64">
                  <c:v>211.88271604938271</c:v>
                </c:pt>
                <c:pt idx="65">
                  <c:v>214.96913580246914</c:v>
                </c:pt>
                <c:pt idx="66">
                  <c:v>218.05555555555554</c:v>
                </c:pt>
                <c:pt idx="67">
                  <c:v>221.14197530864197</c:v>
                </c:pt>
              </c:numCache>
            </c:numRef>
          </c:xVal>
          <c:yVal>
            <c:numRef>
              <c:f>'Series Breakthrough Curve'!$D$2:$D$69</c:f>
              <c:numCache>
                <c:formatCode>General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6.1088972577411825E-2</c:v>
                </c:pt>
                <c:pt idx="49">
                  <c:v>0.10596107055961071</c:v>
                </c:pt>
                <c:pt idx="50">
                  <c:v>0.12055961070559611</c:v>
                </c:pt>
                <c:pt idx="51">
                  <c:v>0.17639902676399027</c:v>
                </c:pt>
                <c:pt idx="52">
                  <c:v>0.20194647201946472</c:v>
                </c:pt>
                <c:pt idx="53">
                  <c:v>0.218978102189781</c:v>
                </c:pt>
                <c:pt idx="54">
                  <c:v>0.24209245742092458</c:v>
                </c:pt>
                <c:pt idx="55">
                  <c:v>0.27493917274939167</c:v>
                </c:pt>
                <c:pt idx="56">
                  <c:v>0.31630170316301703</c:v>
                </c:pt>
                <c:pt idx="57">
                  <c:v>0.37712895377128952</c:v>
                </c:pt>
                <c:pt idx="58">
                  <c:v>0.46958637469586373</c:v>
                </c:pt>
                <c:pt idx="59">
                  <c:v>0.42214111922141123</c:v>
                </c:pt>
                <c:pt idx="60">
                  <c:v>0.51094890510948898</c:v>
                </c:pt>
                <c:pt idx="61">
                  <c:v>0.57785888077858882</c:v>
                </c:pt>
                <c:pt idx="62">
                  <c:v>0.63260340632603407</c:v>
                </c:pt>
                <c:pt idx="63">
                  <c:v>0.54379562043795615</c:v>
                </c:pt>
                <c:pt idx="64">
                  <c:v>0.58394160583941601</c:v>
                </c:pt>
                <c:pt idx="65">
                  <c:v>0.64111922141119226</c:v>
                </c:pt>
                <c:pt idx="66">
                  <c:v>0.7007299270072993</c:v>
                </c:pt>
                <c:pt idx="67">
                  <c:v>0.75060827250608275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AC-48E6-AA72-C7B196271902}"/>
            </c:ext>
          </c:extLst>
        </c:ser>
        <c:ser>
          <c:idx val="3"/>
          <c:order val="3"/>
          <c:tx>
            <c:v>Breakthrough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'Series Breakthrough Curve'!$A$2:$A$69</c:f>
              <c:numCache>
                <c:formatCode>0.00</c:formatCode>
                <c:ptCount val="68"/>
                <c:pt idx="0" formatCode="General">
                  <c:v>0</c:v>
                </c:pt>
                <c:pt idx="1">
                  <c:v>3.0864197530864192</c:v>
                </c:pt>
                <c:pt idx="2">
                  <c:v>6.1728395061728385</c:v>
                </c:pt>
                <c:pt idx="3">
                  <c:v>9.2592592592592595</c:v>
                </c:pt>
                <c:pt idx="4">
                  <c:v>12.345679012345677</c:v>
                </c:pt>
                <c:pt idx="5">
                  <c:v>15.432098765432098</c:v>
                </c:pt>
                <c:pt idx="6">
                  <c:v>18.518518518518519</c:v>
                </c:pt>
                <c:pt idx="7">
                  <c:v>21.60493827160494</c:v>
                </c:pt>
                <c:pt idx="8">
                  <c:v>24.691358024691354</c:v>
                </c:pt>
                <c:pt idx="9">
                  <c:v>27.777777777777775</c:v>
                </c:pt>
                <c:pt idx="10">
                  <c:v>30.864197530864196</c:v>
                </c:pt>
                <c:pt idx="11">
                  <c:v>33.950617283950614</c:v>
                </c:pt>
                <c:pt idx="12">
                  <c:v>37.037037037037038</c:v>
                </c:pt>
                <c:pt idx="13">
                  <c:v>40.123456790123456</c:v>
                </c:pt>
                <c:pt idx="14">
                  <c:v>43.20987654320988</c:v>
                </c:pt>
                <c:pt idx="15">
                  <c:v>46.296296296296291</c:v>
                </c:pt>
                <c:pt idx="16">
                  <c:v>49.382716049382708</c:v>
                </c:pt>
                <c:pt idx="17">
                  <c:v>52.469135802469133</c:v>
                </c:pt>
                <c:pt idx="18">
                  <c:v>55.55555555555555</c:v>
                </c:pt>
                <c:pt idx="19">
                  <c:v>58.641975308641968</c:v>
                </c:pt>
                <c:pt idx="20">
                  <c:v>61.728395061728392</c:v>
                </c:pt>
                <c:pt idx="21">
                  <c:v>64.81481481481481</c:v>
                </c:pt>
                <c:pt idx="22">
                  <c:v>70.987654320987659</c:v>
                </c:pt>
                <c:pt idx="23">
                  <c:v>76.388888888888886</c:v>
                </c:pt>
                <c:pt idx="24">
                  <c:v>90.740740740740733</c:v>
                </c:pt>
                <c:pt idx="25">
                  <c:v>92.592592592592581</c:v>
                </c:pt>
                <c:pt idx="26">
                  <c:v>94.598765432098759</c:v>
                </c:pt>
                <c:pt idx="27">
                  <c:v>97.685185185185176</c:v>
                </c:pt>
                <c:pt idx="28">
                  <c:v>100.77160493827159</c:v>
                </c:pt>
                <c:pt idx="29">
                  <c:v>103.85802469135801</c:v>
                </c:pt>
                <c:pt idx="30">
                  <c:v>106.94444444444443</c:v>
                </c:pt>
                <c:pt idx="31">
                  <c:v>110.03086419753086</c:v>
                </c:pt>
                <c:pt idx="32">
                  <c:v>113.11728395061728</c:v>
                </c:pt>
                <c:pt idx="33">
                  <c:v>116.2037037037037</c:v>
                </c:pt>
                <c:pt idx="34">
                  <c:v>119.29012345679011</c:v>
                </c:pt>
                <c:pt idx="35">
                  <c:v>122.37654320987653</c:v>
                </c:pt>
                <c:pt idx="36">
                  <c:v>125.46296296296296</c:v>
                </c:pt>
                <c:pt idx="37">
                  <c:v>128.54938271604937</c:v>
                </c:pt>
                <c:pt idx="38">
                  <c:v>131.6358024691358</c:v>
                </c:pt>
                <c:pt idx="39">
                  <c:v>134.72222222222223</c:v>
                </c:pt>
                <c:pt idx="40">
                  <c:v>137.80864197530863</c:v>
                </c:pt>
                <c:pt idx="41">
                  <c:v>140.89506172839504</c:v>
                </c:pt>
                <c:pt idx="42">
                  <c:v>143.98148148148147</c:v>
                </c:pt>
                <c:pt idx="43">
                  <c:v>147.06790123456787</c:v>
                </c:pt>
                <c:pt idx="44">
                  <c:v>150.15432098765433</c:v>
                </c:pt>
                <c:pt idx="45">
                  <c:v>153.24074074074073</c:v>
                </c:pt>
                <c:pt idx="46">
                  <c:v>156.32716049382717</c:v>
                </c:pt>
                <c:pt idx="47">
                  <c:v>159.41358024691357</c:v>
                </c:pt>
                <c:pt idx="48">
                  <c:v>162.5</c:v>
                </c:pt>
                <c:pt idx="49">
                  <c:v>165.5864197530864</c:v>
                </c:pt>
                <c:pt idx="50">
                  <c:v>168.67283950617283</c:v>
                </c:pt>
                <c:pt idx="51">
                  <c:v>171.75925925925924</c:v>
                </c:pt>
                <c:pt idx="52">
                  <c:v>174.84567901234567</c:v>
                </c:pt>
                <c:pt idx="53">
                  <c:v>177.93209876543207</c:v>
                </c:pt>
                <c:pt idx="54">
                  <c:v>181.0185185185185</c:v>
                </c:pt>
                <c:pt idx="55">
                  <c:v>184.10493827160494</c:v>
                </c:pt>
                <c:pt idx="56">
                  <c:v>187.19135802469134</c:v>
                </c:pt>
                <c:pt idx="57">
                  <c:v>190.27777777777777</c:v>
                </c:pt>
                <c:pt idx="58">
                  <c:v>193.36419753086417</c:v>
                </c:pt>
                <c:pt idx="59">
                  <c:v>196.45061728395061</c:v>
                </c:pt>
                <c:pt idx="60">
                  <c:v>199.53703703703701</c:v>
                </c:pt>
                <c:pt idx="61">
                  <c:v>202.62345679012344</c:v>
                </c:pt>
                <c:pt idx="62">
                  <c:v>205.70987654320984</c:v>
                </c:pt>
                <c:pt idx="63">
                  <c:v>208.79629629629628</c:v>
                </c:pt>
                <c:pt idx="64">
                  <c:v>211.88271604938271</c:v>
                </c:pt>
                <c:pt idx="65">
                  <c:v>214.96913580246914</c:v>
                </c:pt>
                <c:pt idx="66">
                  <c:v>218.05555555555554</c:v>
                </c:pt>
                <c:pt idx="67">
                  <c:v>221.14197530864197</c:v>
                </c:pt>
              </c:numCache>
            </c:numRef>
          </c:xVal>
          <c:yVal>
            <c:numRef>
              <c:f>'Series Breakthrough Curve'!$E$2:$E$69</c:f>
              <c:numCache>
                <c:formatCode>General</c:formatCode>
                <c:ptCount val="68"/>
                <c:pt idx="0">
                  <c:v>6.0827250608272515E-2</c:v>
                </c:pt>
                <c:pt idx="1">
                  <c:v>6.0827250608272515E-2</c:v>
                </c:pt>
                <c:pt idx="2">
                  <c:v>6.0827250608272515E-2</c:v>
                </c:pt>
                <c:pt idx="3">
                  <c:v>6.0827250608272515E-2</c:v>
                </c:pt>
                <c:pt idx="4">
                  <c:v>6.0827250608272515E-2</c:v>
                </c:pt>
                <c:pt idx="5">
                  <c:v>6.0827250608272515E-2</c:v>
                </c:pt>
                <c:pt idx="6">
                  <c:v>6.0827250608272515E-2</c:v>
                </c:pt>
                <c:pt idx="7">
                  <c:v>6.0827250608272515E-2</c:v>
                </c:pt>
                <c:pt idx="8">
                  <c:v>6.0827250608272515E-2</c:v>
                </c:pt>
                <c:pt idx="9">
                  <c:v>6.0827250608272515E-2</c:v>
                </c:pt>
                <c:pt idx="10">
                  <c:v>6.0827250608272515E-2</c:v>
                </c:pt>
                <c:pt idx="11">
                  <c:v>6.0827250608272515E-2</c:v>
                </c:pt>
                <c:pt idx="12">
                  <c:v>6.0827250608272515E-2</c:v>
                </c:pt>
                <c:pt idx="13">
                  <c:v>6.0827250608272515E-2</c:v>
                </c:pt>
                <c:pt idx="14">
                  <c:v>6.0827250608272515E-2</c:v>
                </c:pt>
                <c:pt idx="15">
                  <c:v>6.0827250608272515E-2</c:v>
                </c:pt>
                <c:pt idx="16">
                  <c:v>6.0827250608272515E-2</c:v>
                </c:pt>
                <c:pt idx="17">
                  <c:v>6.0827250608272515E-2</c:v>
                </c:pt>
                <c:pt idx="18">
                  <c:v>6.0827250608272515E-2</c:v>
                </c:pt>
                <c:pt idx="19">
                  <c:v>6.0827250608272515E-2</c:v>
                </c:pt>
                <c:pt idx="20">
                  <c:v>6.0827250608272515E-2</c:v>
                </c:pt>
                <c:pt idx="21">
                  <c:v>6.0827250608272515E-2</c:v>
                </c:pt>
                <c:pt idx="22">
                  <c:v>6.0827250608272515E-2</c:v>
                </c:pt>
                <c:pt idx="23">
                  <c:v>6.0827250608272515E-2</c:v>
                </c:pt>
                <c:pt idx="24">
                  <c:v>6.0827250608272515E-2</c:v>
                </c:pt>
                <c:pt idx="25">
                  <c:v>6.0827250608272515E-2</c:v>
                </c:pt>
                <c:pt idx="26">
                  <c:v>6.0827250608272515E-2</c:v>
                </c:pt>
                <c:pt idx="27">
                  <c:v>6.0827250608272515E-2</c:v>
                </c:pt>
                <c:pt idx="28">
                  <c:v>6.0827250608272515E-2</c:v>
                </c:pt>
                <c:pt idx="29">
                  <c:v>6.0827250608272515E-2</c:v>
                </c:pt>
                <c:pt idx="30">
                  <c:v>6.0827250608272515E-2</c:v>
                </c:pt>
                <c:pt idx="31">
                  <c:v>6.0827250608272515E-2</c:v>
                </c:pt>
                <c:pt idx="32">
                  <c:v>6.0827250608272515E-2</c:v>
                </c:pt>
                <c:pt idx="33">
                  <c:v>6.0827250608272515E-2</c:v>
                </c:pt>
                <c:pt idx="34">
                  <c:v>6.0827250608272515E-2</c:v>
                </c:pt>
                <c:pt idx="35">
                  <c:v>6.0827250608272515E-2</c:v>
                </c:pt>
                <c:pt idx="36">
                  <c:v>6.0827250608272515E-2</c:v>
                </c:pt>
                <c:pt idx="37">
                  <c:v>6.0827250608272515E-2</c:v>
                </c:pt>
                <c:pt idx="38">
                  <c:v>6.0827250608272515E-2</c:v>
                </c:pt>
                <c:pt idx="39">
                  <c:v>6.0827250608272515E-2</c:v>
                </c:pt>
                <c:pt idx="40">
                  <c:v>6.0827250608272515E-2</c:v>
                </c:pt>
                <c:pt idx="41">
                  <c:v>6.0827250608272515E-2</c:v>
                </c:pt>
                <c:pt idx="42">
                  <c:v>6.0827250608272515E-2</c:v>
                </c:pt>
                <c:pt idx="43">
                  <c:v>6.0827250608272515E-2</c:v>
                </c:pt>
                <c:pt idx="44">
                  <c:v>6.0827250608272515E-2</c:v>
                </c:pt>
                <c:pt idx="45">
                  <c:v>6.0827250608272515E-2</c:v>
                </c:pt>
                <c:pt idx="46">
                  <c:v>6.0827250608272515E-2</c:v>
                </c:pt>
                <c:pt idx="47">
                  <c:v>6.0827250608272515E-2</c:v>
                </c:pt>
                <c:pt idx="48">
                  <c:v>6.0827250608272515E-2</c:v>
                </c:pt>
                <c:pt idx="49">
                  <c:v>6.0827250608272515E-2</c:v>
                </c:pt>
                <c:pt idx="50">
                  <c:v>6.0827250608272515E-2</c:v>
                </c:pt>
                <c:pt idx="51">
                  <c:v>6.0827250608272515E-2</c:v>
                </c:pt>
                <c:pt idx="52">
                  <c:v>6.0827250608272515E-2</c:v>
                </c:pt>
                <c:pt idx="53">
                  <c:v>6.0827250608272515E-2</c:v>
                </c:pt>
                <c:pt idx="54">
                  <c:v>6.0827250608272515E-2</c:v>
                </c:pt>
                <c:pt idx="55">
                  <c:v>6.0827250608272515E-2</c:v>
                </c:pt>
                <c:pt idx="56">
                  <c:v>6.0827250608272515E-2</c:v>
                </c:pt>
                <c:pt idx="57">
                  <c:v>6.0827250608272515E-2</c:v>
                </c:pt>
                <c:pt idx="58">
                  <c:v>6.0827250608272515E-2</c:v>
                </c:pt>
                <c:pt idx="59">
                  <c:v>6.0827250608272515E-2</c:v>
                </c:pt>
                <c:pt idx="60">
                  <c:v>6.0827250608272515E-2</c:v>
                </c:pt>
                <c:pt idx="61">
                  <c:v>6.0827250608272515E-2</c:v>
                </c:pt>
                <c:pt idx="62">
                  <c:v>6.0827250608272515E-2</c:v>
                </c:pt>
                <c:pt idx="63">
                  <c:v>6.0827250608272515E-2</c:v>
                </c:pt>
                <c:pt idx="64">
                  <c:v>6.0827250608272515E-2</c:v>
                </c:pt>
                <c:pt idx="65">
                  <c:v>6.0827250608272515E-2</c:v>
                </c:pt>
                <c:pt idx="66">
                  <c:v>6.0827250608272515E-2</c:v>
                </c:pt>
                <c:pt idx="67">
                  <c:v>6.0827250608272515E-2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AC-48E6-AA72-C7B196271902}"/>
            </c:ext>
          </c:extLst>
        </c:ser>
        <c:ser>
          <c:idx val="4"/>
          <c:order val="4"/>
          <c:tx>
            <c:v>Exhaustion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'Series Breakthrough Curve'!$A$2:$A$69</c:f>
              <c:numCache>
                <c:formatCode>0.00</c:formatCode>
                <c:ptCount val="68"/>
                <c:pt idx="0" formatCode="General">
                  <c:v>0</c:v>
                </c:pt>
                <c:pt idx="1">
                  <c:v>3.0864197530864192</c:v>
                </c:pt>
                <c:pt idx="2">
                  <c:v>6.1728395061728385</c:v>
                </c:pt>
                <c:pt idx="3">
                  <c:v>9.2592592592592595</c:v>
                </c:pt>
                <c:pt idx="4">
                  <c:v>12.345679012345677</c:v>
                </c:pt>
                <c:pt idx="5">
                  <c:v>15.432098765432098</c:v>
                </c:pt>
                <c:pt idx="6">
                  <c:v>18.518518518518519</c:v>
                </c:pt>
                <c:pt idx="7">
                  <c:v>21.60493827160494</c:v>
                </c:pt>
                <c:pt idx="8">
                  <c:v>24.691358024691354</c:v>
                </c:pt>
                <c:pt idx="9">
                  <c:v>27.777777777777775</c:v>
                </c:pt>
                <c:pt idx="10">
                  <c:v>30.864197530864196</c:v>
                </c:pt>
                <c:pt idx="11">
                  <c:v>33.950617283950614</c:v>
                </c:pt>
                <c:pt idx="12">
                  <c:v>37.037037037037038</c:v>
                </c:pt>
                <c:pt idx="13">
                  <c:v>40.123456790123456</c:v>
                </c:pt>
                <c:pt idx="14">
                  <c:v>43.20987654320988</c:v>
                </c:pt>
                <c:pt idx="15">
                  <c:v>46.296296296296291</c:v>
                </c:pt>
                <c:pt idx="16">
                  <c:v>49.382716049382708</c:v>
                </c:pt>
                <c:pt idx="17">
                  <c:v>52.469135802469133</c:v>
                </c:pt>
                <c:pt idx="18">
                  <c:v>55.55555555555555</c:v>
                </c:pt>
                <c:pt idx="19">
                  <c:v>58.641975308641968</c:v>
                </c:pt>
                <c:pt idx="20">
                  <c:v>61.728395061728392</c:v>
                </c:pt>
                <c:pt idx="21">
                  <c:v>64.81481481481481</c:v>
                </c:pt>
                <c:pt idx="22">
                  <c:v>70.987654320987659</c:v>
                </c:pt>
                <c:pt idx="23">
                  <c:v>76.388888888888886</c:v>
                </c:pt>
                <c:pt idx="24">
                  <c:v>90.740740740740733</c:v>
                </c:pt>
                <c:pt idx="25">
                  <c:v>92.592592592592581</c:v>
                </c:pt>
                <c:pt idx="26">
                  <c:v>94.598765432098759</c:v>
                </c:pt>
                <c:pt idx="27">
                  <c:v>97.685185185185176</c:v>
                </c:pt>
                <c:pt idx="28">
                  <c:v>100.77160493827159</c:v>
                </c:pt>
                <c:pt idx="29">
                  <c:v>103.85802469135801</c:v>
                </c:pt>
                <c:pt idx="30">
                  <c:v>106.94444444444443</c:v>
                </c:pt>
                <c:pt idx="31">
                  <c:v>110.03086419753086</c:v>
                </c:pt>
                <c:pt idx="32">
                  <c:v>113.11728395061728</c:v>
                </c:pt>
                <c:pt idx="33">
                  <c:v>116.2037037037037</c:v>
                </c:pt>
                <c:pt idx="34">
                  <c:v>119.29012345679011</c:v>
                </c:pt>
                <c:pt idx="35">
                  <c:v>122.37654320987653</c:v>
                </c:pt>
                <c:pt idx="36">
                  <c:v>125.46296296296296</c:v>
                </c:pt>
                <c:pt idx="37">
                  <c:v>128.54938271604937</c:v>
                </c:pt>
                <c:pt idx="38">
                  <c:v>131.6358024691358</c:v>
                </c:pt>
                <c:pt idx="39">
                  <c:v>134.72222222222223</c:v>
                </c:pt>
                <c:pt idx="40">
                  <c:v>137.80864197530863</c:v>
                </c:pt>
                <c:pt idx="41">
                  <c:v>140.89506172839504</c:v>
                </c:pt>
                <c:pt idx="42">
                  <c:v>143.98148148148147</c:v>
                </c:pt>
                <c:pt idx="43">
                  <c:v>147.06790123456787</c:v>
                </c:pt>
                <c:pt idx="44">
                  <c:v>150.15432098765433</c:v>
                </c:pt>
                <c:pt idx="45">
                  <c:v>153.24074074074073</c:v>
                </c:pt>
                <c:pt idx="46">
                  <c:v>156.32716049382717</c:v>
                </c:pt>
                <c:pt idx="47">
                  <c:v>159.41358024691357</c:v>
                </c:pt>
                <c:pt idx="48">
                  <c:v>162.5</c:v>
                </c:pt>
                <c:pt idx="49">
                  <c:v>165.5864197530864</c:v>
                </c:pt>
                <c:pt idx="50">
                  <c:v>168.67283950617283</c:v>
                </c:pt>
                <c:pt idx="51">
                  <c:v>171.75925925925924</c:v>
                </c:pt>
                <c:pt idx="52">
                  <c:v>174.84567901234567</c:v>
                </c:pt>
                <c:pt idx="53">
                  <c:v>177.93209876543207</c:v>
                </c:pt>
                <c:pt idx="54">
                  <c:v>181.0185185185185</c:v>
                </c:pt>
                <c:pt idx="55">
                  <c:v>184.10493827160494</c:v>
                </c:pt>
                <c:pt idx="56">
                  <c:v>187.19135802469134</c:v>
                </c:pt>
                <c:pt idx="57">
                  <c:v>190.27777777777777</c:v>
                </c:pt>
                <c:pt idx="58">
                  <c:v>193.36419753086417</c:v>
                </c:pt>
                <c:pt idx="59">
                  <c:v>196.45061728395061</c:v>
                </c:pt>
                <c:pt idx="60">
                  <c:v>199.53703703703701</c:v>
                </c:pt>
                <c:pt idx="61">
                  <c:v>202.62345679012344</c:v>
                </c:pt>
                <c:pt idx="62">
                  <c:v>205.70987654320984</c:v>
                </c:pt>
                <c:pt idx="63">
                  <c:v>208.79629629629628</c:v>
                </c:pt>
                <c:pt idx="64">
                  <c:v>211.88271604938271</c:v>
                </c:pt>
                <c:pt idx="65">
                  <c:v>214.96913580246914</c:v>
                </c:pt>
                <c:pt idx="66">
                  <c:v>218.05555555555554</c:v>
                </c:pt>
                <c:pt idx="67">
                  <c:v>221.14197530864197</c:v>
                </c:pt>
              </c:numCache>
            </c:numRef>
          </c:xVal>
          <c:yVal>
            <c:numRef>
              <c:f>'Series Breakthrough Curve'!$F$2:$F$70</c:f>
              <c:numCache>
                <c:formatCode>General</c:formatCode>
                <c:ptCount val="69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  <c:pt idx="12">
                  <c:v>0.75</c:v>
                </c:pt>
                <c:pt idx="13">
                  <c:v>0.75</c:v>
                </c:pt>
                <c:pt idx="14">
                  <c:v>0.75</c:v>
                </c:pt>
                <c:pt idx="15">
                  <c:v>0.75</c:v>
                </c:pt>
                <c:pt idx="16">
                  <c:v>0.75</c:v>
                </c:pt>
                <c:pt idx="17">
                  <c:v>0.75</c:v>
                </c:pt>
                <c:pt idx="18">
                  <c:v>0.75</c:v>
                </c:pt>
                <c:pt idx="19">
                  <c:v>0.75</c:v>
                </c:pt>
                <c:pt idx="20">
                  <c:v>0.75</c:v>
                </c:pt>
                <c:pt idx="21">
                  <c:v>0.75</c:v>
                </c:pt>
                <c:pt idx="22">
                  <c:v>0.75</c:v>
                </c:pt>
                <c:pt idx="23">
                  <c:v>0.75</c:v>
                </c:pt>
                <c:pt idx="24">
                  <c:v>0.75</c:v>
                </c:pt>
                <c:pt idx="25">
                  <c:v>0.75</c:v>
                </c:pt>
                <c:pt idx="26">
                  <c:v>0.75</c:v>
                </c:pt>
                <c:pt idx="27">
                  <c:v>0.75</c:v>
                </c:pt>
                <c:pt idx="28">
                  <c:v>0.75</c:v>
                </c:pt>
                <c:pt idx="29">
                  <c:v>0.75</c:v>
                </c:pt>
                <c:pt idx="30">
                  <c:v>0.75</c:v>
                </c:pt>
                <c:pt idx="31">
                  <c:v>0.75</c:v>
                </c:pt>
                <c:pt idx="32">
                  <c:v>0.75</c:v>
                </c:pt>
                <c:pt idx="33">
                  <c:v>0.75</c:v>
                </c:pt>
                <c:pt idx="34">
                  <c:v>0.75</c:v>
                </c:pt>
                <c:pt idx="35">
                  <c:v>0.75</c:v>
                </c:pt>
                <c:pt idx="36">
                  <c:v>0.75</c:v>
                </c:pt>
                <c:pt idx="37">
                  <c:v>0.75</c:v>
                </c:pt>
                <c:pt idx="38">
                  <c:v>0.75</c:v>
                </c:pt>
                <c:pt idx="39">
                  <c:v>0.75</c:v>
                </c:pt>
                <c:pt idx="40">
                  <c:v>0.75</c:v>
                </c:pt>
                <c:pt idx="41">
                  <c:v>0.75</c:v>
                </c:pt>
                <c:pt idx="42">
                  <c:v>0.75</c:v>
                </c:pt>
                <c:pt idx="43">
                  <c:v>0.75</c:v>
                </c:pt>
                <c:pt idx="44">
                  <c:v>0.75</c:v>
                </c:pt>
                <c:pt idx="45">
                  <c:v>0.75</c:v>
                </c:pt>
                <c:pt idx="46">
                  <c:v>0.75</c:v>
                </c:pt>
                <c:pt idx="47">
                  <c:v>0.75</c:v>
                </c:pt>
                <c:pt idx="48">
                  <c:v>0.75</c:v>
                </c:pt>
                <c:pt idx="49">
                  <c:v>0.75</c:v>
                </c:pt>
                <c:pt idx="50">
                  <c:v>0.75</c:v>
                </c:pt>
                <c:pt idx="51">
                  <c:v>0.75</c:v>
                </c:pt>
                <c:pt idx="52">
                  <c:v>0.75</c:v>
                </c:pt>
                <c:pt idx="53">
                  <c:v>0.75</c:v>
                </c:pt>
                <c:pt idx="54">
                  <c:v>0.75</c:v>
                </c:pt>
                <c:pt idx="55">
                  <c:v>0.75</c:v>
                </c:pt>
                <c:pt idx="56">
                  <c:v>0.75</c:v>
                </c:pt>
                <c:pt idx="57">
                  <c:v>0.75</c:v>
                </c:pt>
                <c:pt idx="58">
                  <c:v>0.75</c:v>
                </c:pt>
                <c:pt idx="59">
                  <c:v>0.75</c:v>
                </c:pt>
                <c:pt idx="60">
                  <c:v>0.75</c:v>
                </c:pt>
                <c:pt idx="61">
                  <c:v>0.75</c:v>
                </c:pt>
                <c:pt idx="62">
                  <c:v>0.75</c:v>
                </c:pt>
                <c:pt idx="63">
                  <c:v>0.75</c:v>
                </c:pt>
                <c:pt idx="64">
                  <c:v>0.75</c:v>
                </c:pt>
                <c:pt idx="65">
                  <c:v>0.75</c:v>
                </c:pt>
                <c:pt idx="66">
                  <c:v>0.75</c:v>
                </c:pt>
                <c:pt idx="67">
                  <c:v>0.75</c:v>
                </c:pt>
                <c:pt idx="68">
                  <c:v>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AC-48E6-AA72-C7B196271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386704"/>
        <c:axId val="879385392"/>
      </c:scatterChart>
      <c:valAx>
        <c:axId val="879386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(min)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9385392"/>
        <c:crosses val="autoZero"/>
        <c:crossBetween val="midCat"/>
      </c:valAx>
      <c:valAx>
        <c:axId val="87938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Solute Concentration Ratio (C</a:t>
                </a:r>
                <a:r>
                  <a:rPr lang="en-US" baseline="-25000"/>
                  <a:t>out</a:t>
                </a:r>
                <a:r>
                  <a:rPr lang="en-US" baseline="0"/>
                  <a:t>/C</a:t>
                </a:r>
                <a:r>
                  <a:rPr lang="en-US" baseline="-25000"/>
                  <a:t>in</a:t>
                </a:r>
                <a:r>
                  <a:rPr lang="en-US" baseline="0"/>
                  <a:t>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93867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Breakthrough Curve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Breakthrough Curve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forward val="250"/>
            <c:dispRSqr val="1"/>
            <c:dispEq val="0"/>
            <c:trendlineLbl>
              <c:layout>
                <c:manualLayout>
                  <c:x val="5.3778149092091346E-2"/>
                  <c:y val="6.343249726234552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'Pilot Breakthrough Curve'!$D$3:$D$26</c:f>
              <c:numCache>
                <c:formatCode>General</c:formatCode>
                <c:ptCount val="24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2300</c:v>
                </c:pt>
                <c:pt idx="23">
                  <c:v>2475</c:v>
                </c:pt>
              </c:numCache>
            </c:numRef>
          </c:xVal>
          <c:yVal>
            <c:numRef>
              <c:f>'Pilot Breakthrough Curve'!$G$3:$G$26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0.10596107055961074</c:v>
                </c:pt>
                <c:pt idx="6">
                  <c:v>0.12055961070559612</c:v>
                </c:pt>
                <c:pt idx="7">
                  <c:v>0.1763990267639903</c:v>
                </c:pt>
                <c:pt idx="8">
                  <c:v>0.20194647201946478</c:v>
                </c:pt>
                <c:pt idx="9">
                  <c:v>0.21897810218978106</c:v>
                </c:pt>
                <c:pt idx="10">
                  <c:v>0.24209245742092464</c:v>
                </c:pt>
                <c:pt idx="11">
                  <c:v>0.27493917274939172</c:v>
                </c:pt>
                <c:pt idx="12">
                  <c:v>0.31630170316301709</c:v>
                </c:pt>
                <c:pt idx="13">
                  <c:v>0.37712895377128958</c:v>
                </c:pt>
                <c:pt idx="14">
                  <c:v>0.46958637469586384</c:v>
                </c:pt>
                <c:pt idx="15">
                  <c:v>0.42214111922141129</c:v>
                </c:pt>
                <c:pt idx="16">
                  <c:v>0.51094890510948909</c:v>
                </c:pt>
                <c:pt idx="17">
                  <c:v>0.57785888077858893</c:v>
                </c:pt>
                <c:pt idx="18">
                  <c:v>0.63260340632603418</c:v>
                </c:pt>
                <c:pt idx="19">
                  <c:v>0.54379562043795626</c:v>
                </c:pt>
                <c:pt idx="20">
                  <c:v>0.58394160583941612</c:v>
                </c:pt>
                <c:pt idx="21">
                  <c:v>0.64111922141119226</c:v>
                </c:pt>
                <c:pt idx="22">
                  <c:v>0.70072992700729941</c:v>
                </c:pt>
                <c:pt idx="23">
                  <c:v>0.75060827250608275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7A-4FDD-BAD9-D90130EA95B2}"/>
            </c:ext>
          </c:extLst>
        </c:ser>
        <c:ser>
          <c:idx val="1"/>
          <c:order val="1"/>
          <c:tx>
            <c:v>Breakthrough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'Pilot Breakthrough Curve'!$D$3:$D$27</c:f>
              <c:numCache>
                <c:formatCode>General</c:formatCode>
                <c:ptCount val="2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2300</c:v>
                </c:pt>
                <c:pt idx="23">
                  <c:v>2475</c:v>
                </c:pt>
                <c:pt idx="24">
                  <c:v>3000</c:v>
                </c:pt>
              </c:numCache>
            </c:numRef>
          </c:xVal>
          <c:yVal>
            <c:numRef>
              <c:f>'Pilot Breakthrough Curve'!$H$3:$H$27</c:f>
              <c:numCache>
                <c:formatCode>General</c:formatCode>
                <c:ptCount val="25"/>
                <c:pt idx="0">
                  <c:v>6.0827250608272515E-2</c:v>
                </c:pt>
                <c:pt idx="1">
                  <c:v>6.0827250608272515E-2</c:v>
                </c:pt>
                <c:pt idx="2">
                  <c:v>6.0827250608272515E-2</c:v>
                </c:pt>
                <c:pt idx="3">
                  <c:v>6.0827250608272515E-2</c:v>
                </c:pt>
                <c:pt idx="4">
                  <c:v>6.0827250608272515E-2</c:v>
                </c:pt>
                <c:pt idx="5">
                  <c:v>6.0827250608272515E-2</c:v>
                </c:pt>
                <c:pt idx="6">
                  <c:v>6.0827250608272515E-2</c:v>
                </c:pt>
                <c:pt idx="7">
                  <c:v>6.0827250608272515E-2</c:v>
                </c:pt>
                <c:pt idx="8">
                  <c:v>6.0827250608272515E-2</c:v>
                </c:pt>
                <c:pt idx="9">
                  <c:v>6.0827250608272515E-2</c:v>
                </c:pt>
                <c:pt idx="10">
                  <c:v>6.0827250608272515E-2</c:v>
                </c:pt>
                <c:pt idx="11">
                  <c:v>6.0827250608272515E-2</c:v>
                </c:pt>
                <c:pt idx="12">
                  <c:v>6.0827250608272515E-2</c:v>
                </c:pt>
                <c:pt idx="13">
                  <c:v>6.0827250608272515E-2</c:v>
                </c:pt>
                <c:pt idx="14">
                  <c:v>6.0827250608272515E-2</c:v>
                </c:pt>
                <c:pt idx="15">
                  <c:v>6.0827250608272515E-2</c:v>
                </c:pt>
                <c:pt idx="16">
                  <c:v>6.0827250608272515E-2</c:v>
                </c:pt>
                <c:pt idx="17">
                  <c:v>6.0827250608272515E-2</c:v>
                </c:pt>
                <c:pt idx="18">
                  <c:v>6.0827250608272515E-2</c:v>
                </c:pt>
                <c:pt idx="19">
                  <c:v>6.0827250608272515E-2</c:v>
                </c:pt>
                <c:pt idx="20">
                  <c:v>6.0827250608272515E-2</c:v>
                </c:pt>
                <c:pt idx="21">
                  <c:v>6.0827250608272515E-2</c:v>
                </c:pt>
                <c:pt idx="22">
                  <c:v>6.0827250608272515E-2</c:v>
                </c:pt>
                <c:pt idx="23">
                  <c:v>6.0827250608272515E-2</c:v>
                </c:pt>
                <c:pt idx="24">
                  <c:v>6.0827250608272515E-2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7A-4FDD-BAD9-D90130EA95B2}"/>
            </c:ext>
          </c:extLst>
        </c:ser>
        <c:ser>
          <c:idx val="2"/>
          <c:order val="2"/>
          <c:tx>
            <c:v>Exhaustion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'Pilot Breakthrough Curve'!$D$3:$D$27</c:f>
              <c:numCache>
                <c:formatCode>General</c:formatCode>
                <c:ptCount val="25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2300</c:v>
                </c:pt>
                <c:pt idx="23">
                  <c:v>2475</c:v>
                </c:pt>
                <c:pt idx="24">
                  <c:v>3000</c:v>
                </c:pt>
              </c:numCache>
            </c:numRef>
          </c:xVal>
          <c:yVal>
            <c:numRef>
              <c:f>'Pilot Breakthrough Curve'!$I$3:$I$27</c:f>
              <c:numCache>
                <c:formatCode>General</c:formatCode>
                <c:ptCount val="25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  <c:pt idx="12">
                  <c:v>0.75</c:v>
                </c:pt>
                <c:pt idx="13">
                  <c:v>0.75</c:v>
                </c:pt>
                <c:pt idx="14">
                  <c:v>0.75</c:v>
                </c:pt>
                <c:pt idx="15">
                  <c:v>0.75</c:v>
                </c:pt>
                <c:pt idx="16">
                  <c:v>0.75</c:v>
                </c:pt>
                <c:pt idx="17">
                  <c:v>0.75</c:v>
                </c:pt>
                <c:pt idx="18">
                  <c:v>0.75</c:v>
                </c:pt>
                <c:pt idx="19">
                  <c:v>0.75</c:v>
                </c:pt>
                <c:pt idx="20">
                  <c:v>0.75</c:v>
                </c:pt>
                <c:pt idx="21">
                  <c:v>0.75</c:v>
                </c:pt>
                <c:pt idx="22">
                  <c:v>0.75</c:v>
                </c:pt>
                <c:pt idx="23">
                  <c:v>0.75</c:v>
                </c:pt>
                <c:pt idx="24">
                  <c:v>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7A-4FDD-BAD9-D90130EA9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269144"/>
        <c:axId val="660268488"/>
      </c:scatterChart>
      <c:valAx>
        <c:axId val="660269144"/>
        <c:scaling>
          <c:orientation val="minMax"/>
          <c:max val="3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 Treated (mL)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268488"/>
        <c:crosses val="autoZero"/>
        <c:crossBetween val="midCat"/>
      </c:valAx>
      <c:valAx>
        <c:axId val="660268488"/>
        <c:scaling>
          <c:orientation val="minMax"/>
          <c:max val="0.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Solute</a:t>
                </a:r>
                <a:r>
                  <a:rPr lang="en-US" baseline="0"/>
                  <a:t> Concentration Ratio (C</a:t>
                </a:r>
                <a:r>
                  <a:rPr lang="en-US" baseline="-25000"/>
                  <a:t>out</a:t>
                </a:r>
                <a:r>
                  <a:rPr lang="en-US" baseline="0"/>
                  <a:t>/C</a:t>
                </a:r>
                <a:r>
                  <a:rPr lang="en-US" baseline="-25000"/>
                  <a:t>in</a:t>
                </a:r>
                <a:r>
                  <a:rPr lang="en-US" baseline="0"/>
                  <a:t>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2691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7</xdr:row>
      <xdr:rowOff>57150</xdr:rowOff>
    </xdr:from>
    <xdr:to>
      <xdr:col>12</xdr:col>
      <xdr:colOff>539750</xdr:colOff>
      <xdr:row>26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8AAC97-4ADB-41CA-BA1D-D719EB48A9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831850</xdr:colOff>
      <xdr:row>17</xdr:row>
      <xdr:rowOff>31750</xdr:rowOff>
    </xdr:from>
    <xdr:to>
      <xdr:col>5</xdr:col>
      <xdr:colOff>1593850</xdr:colOff>
      <xdr:row>17</xdr:row>
      <xdr:rowOff>31750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5FAB948C-0908-4153-B45C-50704E0E30D1}"/>
            </a:ext>
          </a:extLst>
        </xdr:cNvPr>
        <xdr:cNvCxnSpPr/>
      </xdr:nvCxnSpPr>
      <xdr:spPr>
        <a:xfrm>
          <a:off x="5810250" y="3048000"/>
          <a:ext cx="762000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1143000</xdr:colOff>
      <xdr:row>15</xdr:row>
      <xdr:rowOff>177800</xdr:rowOff>
    </xdr:from>
    <xdr:to>
      <xdr:col>6</xdr:col>
      <xdr:colOff>95250</xdr:colOff>
      <xdr:row>16</xdr:row>
      <xdr:rowOff>158750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BC46EC7-35D3-4C39-A580-F112DA381CD7}"/>
            </a:ext>
          </a:extLst>
        </xdr:cNvPr>
        <xdr:cNvSpPr txBox="1"/>
      </xdr:nvSpPr>
      <xdr:spPr>
        <a:xfrm>
          <a:off x="6121400" y="2825750"/>
          <a:ext cx="558800" cy="165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n>
                <a:noFill/>
              </a:ln>
            </a:rPr>
            <a:t>.017 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441324</xdr:colOff>
      <xdr:row>0</xdr:row>
      <xdr:rowOff>133350</xdr:rowOff>
    </xdr:from>
    <xdr:to>
      <xdr:col>17</xdr:col>
      <xdr:colOff>107949</xdr:colOff>
      <xdr:row>17</xdr:row>
      <xdr:rowOff>146050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B18BFA-5DE2-4E9C-8266-09FFA2C47B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73024</xdr:colOff>
      <xdr:row>0</xdr:row>
      <xdr:rowOff>95250</xdr:rowOff>
    </xdr:from>
    <xdr:to>
      <xdr:col>20</xdr:col>
      <xdr:colOff>12700</xdr:colOff>
      <xdr:row>21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59226DF-6FA6-4B14-A564-E517081E2A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="89" workbookViewId="0">
      <selection activeCell="F5" sqref="F5"/>
    </sheetView>
  </sheetViews>
  <sheetFormatPr defaultRowHeight="15" x14ac:dyDescent="0.25"/>
  <cols>
    <col min="1" max="1" width="8.7109375" style="1"/>
    <col min="2" max="2" width="22" customWidth="1"/>
    <col min="3" max="3" width="27.7109375" customWidth="1"/>
    <col min="6" max="6" width="20.5703125" bestFit="1" customWidth="1"/>
    <col min="7" max="7" width="22.5703125" customWidth="1"/>
    <col min="8" max="8" width="11.85546875" customWidth="1"/>
  </cols>
  <sheetData>
    <row r="1" spans="2:8" s="1" customFormat="1" ht="15.75" thickBot="1" x14ac:dyDescent="0.3"/>
    <row r="2" spans="2:8" s="1" customFormat="1" x14ac:dyDescent="0.25">
      <c r="B2" s="56" t="s">
        <v>95</v>
      </c>
      <c r="C2" s="57"/>
      <c r="D2" s="58"/>
      <c r="F2" s="17" t="s">
        <v>91</v>
      </c>
    </row>
    <row r="3" spans="2:8" s="1" customFormat="1" ht="15.75" thickBot="1" x14ac:dyDescent="0.3">
      <c r="B3" s="14" t="s">
        <v>94</v>
      </c>
      <c r="C3" s="22">
        <v>50000</v>
      </c>
      <c r="D3" s="15" t="s">
        <v>96</v>
      </c>
    </row>
    <row r="4" spans="2:8" s="1" customFormat="1" ht="15.75" thickBot="1" x14ac:dyDescent="0.3"/>
    <row r="5" spans="2:8" s="1" customFormat="1" x14ac:dyDescent="0.25">
      <c r="B5" s="59" t="s">
        <v>79</v>
      </c>
      <c r="C5" s="60"/>
      <c r="D5" s="61"/>
    </row>
    <row r="6" spans="2:8" ht="17.25" x14ac:dyDescent="0.25">
      <c r="B6" s="12" t="s">
        <v>75</v>
      </c>
      <c r="C6" s="25">
        <f>C3*3.785/1000/1440</f>
        <v>0.13142361111111112</v>
      </c>
      <c r="D6" s="13" t="s">
        <v>78</v>
      </c>
      <c r="G6" s="16"/>
    </row>
    <row r="7" spans="2:8" x14ac:dyDescent="0.25">
      <c r="B7" s="12" t="s">
        <v>65</v>
      </c>
      <c r="C7" s="21">
        <v>82.2</v>
      </c>
      <c r="D7" s="23" t="s">
        <v>76</v>
      </c>
    </row>
    <row r="8" spans="2:8" x14ac:dyDescent="0.25">
      <c r="B8" s="12" t="s">
        <v>66</v>
      </c>
      <c r="C8" s="11">
        <v>5</v>
      </c>
      <c r="D8" s="23" t="s">
        <v>76</v>
      </c>
    </row>
    <row r="9" spans="2:8" ht="15.75" thickBot="1" x14ac:dyDescent="0.3">
      <c r="B9" s="14" t="s">
        <v>89</v>
      </c>
      <c r="C9" s="24">
        <f>(C7-C8)/C7*100</f>
        <v>93.917274939172742</v>
      </c>
      <c r="D9" s="15" t="s">
        <v>77</v>
      </c>
    </row>
    <row r="10" spans="2:8" ht="15.75" thickBot="1" x14ac:dyDescent="0.3"/>
    <row r="11" spans="2:8" x14ac:dyDescent="0.25">
      <c r="B11" s="56" t="s">
        <v>117</v>
      </c>
      <c r="C11" s="57"/>
      <c r="D11" s="58"/>
      <c r="F11" s="56" t="s">
        <v>118</v>
      </c>
      <c r="G11" s="57"/>
      <c r="H11" s="58"/>
    </row>
    <row r="12" spans="2:8" x14ac:dyDescent="0.25">
      <c r="B12" s="12" t="s">
        <v>82</v>
      </c>
      <c r="C12" s="52">
        <f>'Final Dimension Adjustments'!B2+1</f>
        <v>3</v>
      </c>
      <c r="D12" s="13" t="s">
        <v>87</v>
      </c>
      <c r="F12" s="12" t="s">
        <v>82</v>
      </c>
      <c r="G12" s="52">
        <f>C12</f>
        <v>3</v>
      </c>
      <c r="H12" s="13" t="s">
        <v>87</v>
      </c>
    </row>
    <row r="13" spans="2:8" x14ac:dyDescent="0.25">
      <c r="B13" s="12" t="s">
        <v>83</v>
      </c>
      <c r="C13" s="55">
        <f>'Final Dimension Adjustments'!B19</f>
        <v>1.165453490151408</v>
      </c>
      <c r="D13" s="23" t="s">
        <v>99</v>
      </c>
      <c r="F13" s="12" t="s">
        <v>83</v>
      </c>
      <c r="G13" s="52">
        <f>CONVERT(C13,"m","ft")</f>
        <v>3.8236663062710234</v>
      </c>
      <c r="H13" s="23" t="s">
        <v>119</v>
      </c>
    </row>
    <row r="14" spans="2:8" ht="17.25" x14ac:dyDescent="0.25">
      <c r="B14" s="12" t="s">
        <v>84</v>
      </c>
      <c r="C14" s="53">
        <f>'Final Dimension Adjustments'!B18</f>
        <v>6.7659642648135581</v>
      </c>
      <c r="D14" s="23" t="s">
        <v>116</v>
      </c>
      <c r="F14" s="12" t="s">
        <v>84</v>
      </c>
      <c r="G14" s="52">
        <f>CONVERT(C14,"m^2","ft^2")</f>
        <v>72.828233229112399</v>
      </c>
      <c r="H14" s="23" t="s">
        <v>132</v>
      </c>
    </row>
    <row r="15" spans="2:8" x14ac:dyDescent="0.25">
      <c r="B15" s="12" t="s">
        <v>85</v>
      </c>
      <c r="C15" s="53">
        <f>'Final Dimension Adjustments'!B17</f>
        <v>2.9350797706749971</v>
      </c>
      <c r="D15" s="13" t="s">
        <v>81</v>
      </c>
      <c r="F15" s="12" t="s">
        <v>85</v>
      </c>
      <c r="G15" s="52">
        <f t="shared" ref="G15:G18" si="0">CONVERT(C15,"m","ft")</f>
        <v>9.6295268066765001</v>
      </c>
      <c r="H15" s="13" t="s">
        <v>133</v>
      </c>
    </row>
    <row r="16" spans="2:8" x14ac:dyDescent="0.25">
      <c r="B16" s="50" t="s">
        <v>127</v>
      </c>
      <c r="C16" s="11">
        <f>'Final Dimension Adjustments'!B16</f>
        <v>4</v>
      </c>
      <c r="D16" s="37" t="s">
        <v>81</v>
      </c>
      <c r="F16" s="50" t="s">
        <v>127</v>
      </c>
      <c r="G16" s="52">
        <f t="shared" si="0"/>
        <v>13.123359580052494</v>
      </c>
      <c r="H16" s="37" t="s">
        <v>133</v>
      </c>
    </row>
    <row r="17" spans="2:8" ht="17.25" x14ac:dyDescent="0.25">
      <c r="B17" s="50" t="s">
        <v>128</v>
      </c>
      <c r="C17" s="53">
        <f>'Final Dimension Adjustments'!B15</f>
        <v>27.063857059254232</v>
      </c>
      <c r="D17" s="37" t="s">
        <v>110</v>
      </c>
      <c r="F17" s="50" t="s">
        <v>128</v>
      </c>
      <c r="G17" s="52">
        <f>CONVERT(C17,"m^3","ft^3")</f>
        <v>955.75109224556945</v>
      </c>
      <c r="H17" s="37" t="s">
        <v>134</v>
      </c>
    </row>
    <row r="18" spans="2:8" x14ac:dyDescent="0.25">
      <c r="B18" s="50" t="s">
        <v>124</v>
      </c>
      <c r="C18" s="53">
        <f>'Final Dimension Adjustments'!B21</f>
        <v>2</v>
      </c>
      <c r="D18" s="37" t="s">
        <v>81</v>
      </c>
      <c r="E18" s="1"/>
      <c r="F18" s="50" t="s">
        <v>124</v>
      </c>
      <c r="G18" s="52">
        <f t="shared" si="0"/>
        <v>6.5616797900262469</v>
      </c>
      <c r="H18" s="37" t="s">
        <v>133</v>
      </c>
    </row>
    <row r="19" spans="2:8" ht="17.25" x14ac:dyDescent="0.25">
      <c r="B19" s="12" t="s">
        <v>129</v>
      </c>
      <c r="C19" s="53">
        <f>'Final Dimension Adjustments'!B23</f>
        <v>40.595785588881348</v>
      </c>
      <c r="D19" s="37" t="s">
        <v>110</v>
      </c>
      <c r="F19" s="12" t="s">
        <v>129</v>
      </c>
      <c r="G19" s="53">
        <f>CONVERT(C19,"m^3","ft^3")</f>
        <v>1433.6266383683542</v>
      </c>
      <c r="H19" s="37" t="s">
        <v>134</v>
      </c>
    </row>
    <row r="20" spans="2:8" x14ac:dyDescent="0.25">
      <c r="B20" s="12" t="s">
        <v>136</v>
      </c>
      <c r="C20" s="53">
        <f>'Final Dimension Adjustments'!B8</f>
        <v>215.78013233343401</v>
      </c>
      <c r="D20" s="37" t="s">
        <v>112</v>
      </c>
      <c r="F20" s="12" t="s">
        <v>136</v>
      </c>
      <c r="G20" s="53">
        <f>C20*2.205</f>
        <v>475.79519179522202</v>
      </c>
      <c r="H20" s="37" t="s">
        <v>135</v>
      </c>
    </row>
    <row r="21" spans="2:8" x14ac:dyDescent="0.25">
      <c r="B21" s="50" t="s">
        <v>131</v>
      </c>
      <c r="C21" s="11">
        <f>'Final Dimension Adjustments'!B13</f>
        <v>30</v>
      </c>
      <c r="D21" s="37" t="s">
        <v>122</v>
      </c>
      <c r="F21" s="50" t="s">
        <v>139</v>
      </c>
      <c r="G21" s="11">
        <f>C21</f>
        <v>30</v>
      </c>
      <c r="H21" s="37" t="s">
        <v>122</v>
      </c>
    </row>
    <row r="22" spans="2:8" ht="15.75" thickBot="1" x14ac:dyDescent="0.3">
      <c r="B22" s="54" t="s">
        <v>130</v>
      </c>
      <c r="C22" s="49">
        <f>C20*C21</f>
        <v>6473.4039700030207</v>
      </c>
      <c r="D22" s="39" t="s">
        <v>137</v>
      </c>
      <c r="F22" s="54" t="s">
        <v>130</v>
      </c>
      <c r="G22" s="49">
        <f>G20*G21/2000</f>
        <v>7.13692787692833</v>
      </c>
      <c r="H22" s="39" t="s">
        <v>138</v>
      </c>
    </row>
  </sheetData>
  <mergeCells count="4">
    <mergeCell ref="B11:D11"/>
    <mergeCell ref="B5:D5"/>
    <mergeCell ref="B2:D2"/>
    <mergeCell ref="F11:H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B18" sqref="B18"/>
    </sheetView>
  </sheetViews>
  <sheetFormatPr defaultRowHeight="15" x14ac:dyDescent="0.25"/>
  <cols>
    <col min="1" max="1" width="18.42578125" customWidth="1"/>
    <col min="2" max="2" width="10.140625" customWidth="1"/>
    <col min="3" max="3" width="15.5703125" customWidth="1"/>
  </cols>
  <sheetData>
    <row r="1" spans="1:3" x14ac:dyDescent="0.25">
      <c r="A1" s="59" t="s">
        <v>111</v>
      </c>
      <c r="B1" s="60"/>
      <c r="C1" s="61"/>
    </row>
    <row r="2" spans="1:3" x14ac:dyDescent="0.25">
      <c r="A2" s="12" t="s">
        <v>82</v>
      </c>
      <c r="B2" s="11">
        <f>ROUNDUP((('Bed Depth Service Time'!B14/'Bed Depth Service Time'!B8)+1),0)</f>
        <v>2</v>
      </c>
      <c r="C2" s="13" t="s">
        <v>87</v>
      </c>
    </row>
    <row r="3" spans="1:3" x14ac:dyDescent="0.25">
      <c r="A3" s="12" t="s">
        <v>83</v>
      </c>
      <c r="B3" s="19">
        <f>'Bed Depth Service Time'!B11</f>
        <v>6.3942217821035527E-2</v>
      </c>
      <c r="C3" s="13" t="s">
        <v>99</v>
      </c>
    </row>
    <row r="4" spans="1:3" ht="17.25" x14ac:dyDescent="0.25">
      <c r="A4" s="12" t="s">
        <v>84</v>
      </c>
      <c r="B4" s="19">
        <f>'Series Scale Up'!C6/B3</f>
        <v>2.0553495888889195</v>
      </c>
      <c r="C4" s="13" t="s">
        <v>103</v>
      </c>
    </row>
    <row r="5" spans="1:3" s="1" customFormat="1" x14ac:dyDescent="0.25">
      <c r="A5" s="12" t="s">
        <v>85</v>
      </c>
      <c r="B5" s="19">
        <f>((B4*4)/PI())^0.5</f>
        <v>1.6176997171380514</v>
      </c>
      <c r="C5" s="13" t="s">
        <v>81</v>
      </c>
    </row>
    <row r="6" spans="1:3" x14ac:dyDescent="0.25">
      <c r="A6" s="50" t="s">
        <v>115</v>
      </c>
      <c r="B6" s="42">
        <f>'Bed Depth Service Time'!B8</f>
        <v>2.2860000000000002E-2</v>
      </c>
      <c r="C6" s="13" t="s">
        <v>81</v>
      </c>
    </row>
    <row r="7" spans="1:3" ht="17.25" x14ac:dyDescent="0.25">
      <c r="A7" s="12" t="s">
        <v>109</v>
      </c>
      <c r="B7" s="18">
        <f>B4*B6</f>
        <v>4.6985291602000705E-2</v>
      </c>
      <c r="C7" s="13" t="s">
        <v>110</v>
      </c>
    </row>
    <row r="8" spans="1:3" x14ac:dyDescent="0.25">
      <c r="A8" s="12" t="s">
        <v>86</v>
      </c>
      <c r="B8" s="53">
        <f>B4*'Bed Depth Service Time'!B17*('Bed Depth Service Time'!B5*10^6)/1000*24</f>
        <v>215.78013233343401</v>
      </c>
      <c r="C8" s="13" t="s">
        <v>112</v>
      </c>
    </row>
    <row r="9" spans="1:3" x14ac:dyDescent="0.25">
      <c r="A9" s="33"/>
      <c r="B9" s="16"/>
      <c r="C9" s="16"/>
    </row>
    <row r="10" spans="1:3" x14ac:dyDescent="0.25">
      <c r="A10" s="16"/>
      <c r="B10" s="51"/>
      <c r="C10" s="33"/>
    </row>
    <row r="11" spans="1:3" ht="15.75" thickBot="1" x14ac:dyDescent="0.3"/>
    <row r="12" spans="1:3" x14ac:dyDescent="0.25">
      <c r="A12" s="56" t="s">
        <v>120</v>
      </c>
      <c r="B12" s="57"/>
      <c r="C12" s="58"/>
    </row>
    <row r="13" spans="1:3" x14ac:dyDescent="0.25">
      <c r="A13" s="11" t="s">
        <v>121</v>
      </c>
      <c r="B13" s="11">
        <v>30</v>
      </c>
      <c r="C13" s="11" t="s">
        <v>122</v>
      </c>
    </row>
    <row r="14" spans="1:3" x14ac:dyDescent="0.25">
      <c r="A14" s="11" t="s">
        <v>123</v>
      </c>
      <c r="B14" s="11">
        <v>1.2</v>
      </c>
      <c r="C14" s="11"/>
    </row>
    <row r="15" spans="1:3" ht="17.25" x14ac:dyDescent="0.25">
      <c r="A15" s="11" t="s">
        <v>109</v>
      </c>
      <c r="B15" s="53">
        <f>B8*1000*B13/'Bed Depth Service Time'!B5/10^6</f>
        <v>27.063857059254232</v>
      </c>
      <c r="C15" s="11" t="s">
        <v>110</v>
      </c>
    </row>
    <row r="16" spans="1:3" x14ac:dyDescent="0.25">
      <c r="A16" s="11" t="s">
        <v>115</v>
      </c>
      <c r="B16" s="11">
        <v>4</v>
      </c>
      <c r="C16" s="11" t="s">
        <v>81</v>
      </c>
    </row>
    <row r="17" spans="1:3" x14ac:dyDescent="0.25">
      <c r="A17" s="11" t="s">
        <v>85</v>
      </c>
      <c r="B17" s="53">
        <f>((B18*4)/PI())^0.5</f>
        <v>2.9350797706749971</v>
      </c>
      <c r="C17" s="11" t="s">
        <v>81</v>
      </c>
    </row>
    <row r="18" spans="1:3" ht="17.25" x14ac:dyDescent="0.25">
      <c r="A18" s="11" t="s">
        <v>84</v>
      </c>
      <c r="B18" s="20">
        <f>B15/B16</f>
        <v>6.7659642648135581</v>
      </c>
      <c r="C18" s="11" t="s">
        <v>103</v>
      </c>
    </row>
    <row r="19" spans="1:3" x14ac:dyDescent="0.25">
      <c r="A19" s="11" t="s">
        <v>83</v>
      </c>
      <c r="B19" s="20">
        <f>'Series Scale Up'!C6/'Final Dimension Adjustments'!B18*60</f>
        <v>1.165453490151408</v>
      </c>
      <c r="C19" s="11" t="s">
        <v>99</v>
      </c>
    </row>
    <row r="20" spans="1:3" x14ac:dyDescent="0.25">
      <c r="A20" s="66"/>
      <c r="B20" s="67"/>
      <c r="C20" s="66"/>
    </row>
    <row r="21" spans="1:3" x14ac:dyDescent="0.25">
      <c r="A21" s="11" t="s">
        <v>124</v>
      </c>
      <c r="B21" s="53">
        <v>2</v>
      </c>
      <c r="C21" s="68" t="s">
        <v>81</v>
      </c>
    </row>
    <row r="22" spans="1:3" x14ac:dyDescent="0.25">
      <c r="A22" s="11" t="s">
        <v>125</v>
      </c>
      <c r="B22" s="53">
        <f>B16+B21</f>
        <v>6</v>
      </c>
      <c r="C22" s="68" t="s">
        <v>81</v>
      </c>
    </row>
    <row r="23" spans="1:3" ht="17.25" x14ac:dyDescent="0.25">
      <c r="A23" s="11" t="s">
        <v>126</v>
      </c>
      <c r="B23" s="53">
        <f>B22*B18</f>
        <v>40.595785588881348</v>
      </c>
      <c r="C23" s="11" t="s">
        <v>110</v>
      </c>
    </row>
  </sheetData>
  <mergeCells count="2">
    <mergeCell ref="A1:C1"/>
    <mergeCell ref="A12:C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Normal="100" workbookViewId="0">
      <selection activeCell="G6" sqref="G6"/>
    </sheetView>
  </sheetViews>
  <sheetFormatPr defaultRowHeight="15" x14ac:dyDescent="0.25"/>
  <cols>
    <col min="1" max="1" width="25.5703125" bestFit="1" customWidth="1"/>
    <col min="2" max="2" width="22.7109375" customWidth="1"/>
    <col min="3" max="3" width="11.42578125" style="1" customWidth="1"/>
    <col min="6" max="6" width="23" bestFit="1" customWidth="1"/>
    <col min="13" max="13" width="8.7109375" customWidth="1"/>
  </cols>
  <sheetData>
    <row r="1" spans="1:12" x14ac:dyDescent="0.25">
      <c r="A1" s="65" t="s">
        <v>90</v>
      </c>
      <c r="B1" s="63"/>
      <c r="C1" s="64"/>
      <c r="E1" s="28"/>
      <c r="F1" s="29"/>
      <c r="G1" s="62" t="s">
        <v>64</v>
      </c>
      <c r="H1" s="63"/>
      <c r="I1" s="63"/>
      <c r="J1" s="63"/>
      <c r="K1" s="63"/>
      <c r="L1" s="64"/>
    </row>
    <row r="2" spans="1:12" x14ac:dyDescent="0.25">
      <c r="A2" s="12" t="s">
        <v>104</v>
      </c>
      <c r="B2" s="17">
        <v>0.54</v>
      </c>
      <c r="C2" s="13" t="s">
        <v>105</v>
      </c>
      <c r="E2" s="44" t="s">
        <v>62</v>
      </c>
      <c r="F2" s="45" t="s">
        <v>63</v>
      </c>
      <c r="G2" s="27">
        <v>0.06</v>
      </c>
      <c r="H2" s="27">
        <v>0.1</v>
      </c>
      <c r="I2" s="27">
        <v>0.5</v>
      </c>
      <c r="J2" s="27">
        <v>0.6</v>
      </c>
      <c r="K2" s="27">
        <v>0.7</v>
      </c>
      <c r="L2" s="30">
        <v>0.75</v>
      </c>
    </row>
    <row r="3" spans="1:12" x14ac:dyDescent="0.25">
      <c r="A3" s="12" t="s">
        <v>101</v>
      </c>
      <c r="B3" s="17">
        <v>0.9</v>
      </c>
      <c r="C3" s="13" t="s">
        <v>100</v>
      </c>
      <c r="E3" s="12">
        <v>1</v>
      </c>
      <c r="F3" s="11">
        <f>0.9*2.54/100</f>
        <v>2.2860000000000002E-2</v>
      </c>
      <c r="G3" s="11">
        <v>12.5</v>
      </c>
      <c r="H3" s="11">
        <v>15</v>
      </c>
      <c r="I3" s="11">
        <v>49</v>
      </c>
      <c r="J3" s="11">
        <v>61</v>
      </c>
      <c r="K3" s="11">
        <v>71</v>
      </c>
      <c r="L3" s="13">
        <v>76</v>
      </c>
    </row>
    <row r="4" spans="1:12" x14ac:dyDescent="0.25">
      <c r="A4" s="12" t="s">
        <v>102</v>
      </c>
      <c r="B4" s="17">
        <v>1</v>
      </c>
      <c r="C4" s="13" t="s">
        <v>100</v>
      </c>
      <c r="E4" s="12">
        <v>2</v>
      </c>
      <c r="F4" s="11">
        <f>F3*2</f>
        <v>4.5720000000000004E-2</v>
      </c>
      <c r="G4" s="11">
        <v>98</v>
      </c>
      <c r="H4" s="11">
        <v>104</v>
      </c>
      <c r="I4" s="11">
        <v>138</v>
      </c>
      <c r="J4" s="11">
        <v>141</v>
      </c>
      <c r="K4" s="11">
        <v>156</v>
      </c>
      <c r="L4" s="13">
        <v>159</v>
      </c>
    </row>
    <row r="5" spans="1:12" s="1" customFormat="1" ht="17.25" x14ac:dyDescent="0.25">
      <c r="A5" s="12" t="s">
        <v>114</v>
      </c>
      <c r="B5" s="17">
        <v>0.23919000000000001</v>
      </c>
      <c r="C5" s="13" t="s">
        <v>113</v>
      </c>
      <c r="E5" s="46"/>
      <c r="F5" s="47"/>
      <c r="G5" s="47"/>
      <c r="H5" s="47"/>
      <c r="I5" s="47"/>
      <c r="J5" s="47"/>
      <c r="K5" s="47"/>
      <c r="L5" s="48"/>
    </row>
    <row r="6" spans="1:12" ht="15.75" thickBot="1" x14ac:dyDescent="0.3">
      <c r="A6" s="35"/>
      <c r="B6" s="32"/>
      <c r="C6" s="36"/>
      <c r="E6" s="14">
        <v>3</v>
      </c>
      <c r="F6" s="31">
        <f>F3*3</f>
        <v>6.8580000000000002E-2</v>
      </c>
      <c r="G6" s="31">
        <v>162.5</v>
      </c>
      <c r="H6" s="31">
        <v>166</v>
      </c>
      <c r="I6" s="31">
        <v>200</v>
      </c>
      <c r="J6" s="31">
        <v>212</v>
      </c>
      <c r="K6" s="31">
        <v>218</v>
      </c>
      <c r="L6" s="15">
        <v>221</v>
      </c>
    </row>
    <row r="7" spans="1:12" ht="17.25" x14ac:dyDescent="0.25">
      <c r="A7" s="12" t="s">
        <v>104</v>
      </c>
      <c r="B7" s="34">
        <f>B2/10^6*60</f>
        <v>3.2400000000000001E-5</v>
      </c>
      <c r="C7" s="13" t="s">
        <v>78</v>
      </c>
      <c r="I7" s="1"/>
    </row>
    <row r="8" spans="1:12" x14ac:dyDescent="0.25">
      <c r="A8" s="12" t="s">
        <v>101</v>
      </c>
      <c r="B8" s="11">
        <f>B3*2.54/100</f>
        <v>2.2860000000000002E-2</v>
      </c>
      <c r="C8" s="13" t="s">
        <v>81</v>
      </c>
    </row>
    <row r="9" spans="1:12" x14ac:dyDescent="0.25">
      <c r="A9" s="12" t="s">
        <v>102</v>
      </c>
      <c r="B9" s="11">
        <f>B4*2.54/100</f>
        <v>2.5399999999999999E-2</v>
      </c>
      <c r="C9" s="37" t="s">
        <v>81</v>
      </c>
    </row>
    <row r="10" spans="1:12" ht="17.25" x14ac:dyDescent="0.25">
      <c r="A10" s="12" t="s">
        <v>84</v>
      </c>
      <c r="B10" s="18">
        <f>PI()*B9^2/4</f>
        <v>5.0670747909749769E-4</v>
      </c>
      <c r="C10" s="37" t="s">
        <v>103</v>
      </c>
    </row>
    <row r="11" spans="1:12" ht="15.75" thickBot="1" x14ac:dyDescent="0.3">
      <c r="A11" s="14" t="s">
        <v>83</v>
      </c>
      <c r="B11" s="38">
        <f>B7/B10</f>
        <v>6.3942217821035527E-2</v>
      </c>
      <c r="C11" s="39" t="s">
        <v>88</v>
      </c>
    </row>
    <row r="12" spans="1:12" ht="15.75" thickBot="1" x14ac:dyDescent="0.3"/>
    <row r="13" spans="1:12" x14ac:dyDescent="0.25">
      <c r="A13" s="65" t="s">
        <v>106</v>
      </c>
      <c r="B13" s="63"/>
      <c r="C13" s="64"/>
    </row>
    <row r="14" spans="1:12" x14ac:dyDescent="0.25">
      <c r="A14" s="12" t="s">
        <v>108</v>
      </c>
      <c r="B14" s="26">
        <v>1.7000000000000001E-2</v>
      </c>
      <c r="C14" s="13" t="s">
        <v>81</v>
      </c>
    </row>
    <row r="15" spans="1:12" x14ac:dyDescent="0.25">
      <c r="A15" s="12" t="s">
        <v>72</v>
      </c>
      <c r="B15" s="11">
        <f>3280.8/60</f>
        <v>54.68</v>
      </c>
      <c r="C15" s="13" t="s">
        <v>73</v>
      </c>
    </row>
    <row r="16" spans="1:12" x14ac:dyDescent="0.25">
      <c r="A16" s="12" t="s">
        <v>74</v>
      </c>
      <c r="B16" s="42">
        <f>-59/60</f>
        <v>-0.98333333333333328</v>
      </c>
      <c r="C16" s="13" t="s">
        <v>92</v>
      </c>
    </row>
    <row r="17" spans="1:4" x14ac:dyDescent="0.25">
      <c r="A17" s="12" t="s">
        <v>107</v>
      </c>
      <c r="B17" s="18">
        <f>1/B15</f>
        <v>1.8288222384784197E-2</v>
      </c>
      <c r="C17" s="13" t="s">
        <v>99</v>
      </c>
    </row>
    <row r="18" spans="1:4" x14ac:dyDescent="0.25">
      <c r="A18" s="12" t="s">
        <v>80</v>
      </c>
      <c r="B18" s="19">
        <f>((PI()*((1*2.54/100)^2))/4)*(1/B15)*(B5*10^6)</f>
        <v>2.2165208837843902</v>
      </c>
      <c r="C18" s="13" t="s">
        <v>98</v>
      </c>
    </row>
    <row r="19" spans="1:4" ht="15.75" thickBot="1" x14ac:dyDescent="0.3">
      <c r="A19" s="14" t="s">
        <v>80</v>
      </c>
      <c r="B19" s="43">
        <f>B18*24</f>
        <v>53.19650121082536</v>
      </c>
      <c r="C19" s="15" t="s">
        <v>97</v>
      </c>
    </row>
    <row r="23" spans="1:4" x14ac:dyDescent="0.25">
      <c r="B23" s="9"/>
      <c r="D23" s="1"/>
    </row>
    <row r="24" spans="1:4" x14ac:dyDescent="0.25">
      <c r="B24" s="9"/>
    </row>
    <row r="26" spans="1:4" x14ac:dyDescent="0.25">
      <c r="B26" s="10"/>
    </row>
    <row r="28" spans="1:4" x14ac:dyDescent="0.25">
      <c r="A28" s="41"/>
      <c r="B28" s="41"/>
      <c r="C28" s="41"/>
    </row>
    <row r="29" spans="1:4" x14ac:dyDescent="0.25">
      <c r="A29" s="16"/>
      <c r="B29" s="40"/>
      <c r="C29" s="16"/>
    </row>
    <row r="30" spans="1:4" s="1" customFormat="1" x14ac:dyDescent="0.25">
      <c r="A30" s="16"/>
      <c r="B30" s="40"/>
      <c r="C30" s="16"/>
    </row>
    <row r="31" spans="1:4" x14ac:dyDescent="0.25">
      <c r="A31" s="16"/>
      <c r="B31" s="40"/>
      <c r="C31" s="16"/>
    </row>
  </sheetData>
  <mergeCells count="3">
    <mergeCell ref="G1:L1"/>
    <mergeCell ref="A1:C1"/>
    <mergeCell ref="A13:C1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workbookViewId="0">
      <selection activeCell="E2" sqref="E2"/>
    </sheetView>
  </sheetViews>
  <sheetFormatPr defaultRowHeight="15" x14ac:dyDescent="0.25"/>
  <cols>
    <col min="1" max="1" width="14.5703125" customWidth="1"/>
    <col min="2" max="2" width="18.140625" customWidth="1"/>
    <col min="3" max="3" width="18" customWidth="1"/>
    <col min="4" max="4" width="17.5703125" customWidth="1"/>
    <col min="5" max="6" width="19.7109375" bestFit="1" customWidth="1"/>
    <col min="7" max="7" width="10" bestFit="1" customWidth="1"/>
  </cols>
  <sheetData>
    <row r="1" spans="1:6" x14ac:dyDescent="0.25">
      <c r="A1" s="5" t="s">
        <v>71</v>
      </c>
      <c r="B1" t="s">
        <v>67</v>
      </c>
      <c r="C1" t="s">
        <v>68</v>
      </c>
      <c r="D1" t="s">
        <v>69</v>
      </c>
      <c r="E1" s="5" t="s">
        <v>57</v>
      </c>
      <c r="F1" s="8" t="s">
        <v>58</v>
      </c>
    </row>
    <row r="2" spans="1:6" x14ac:dyDescent="0.25">
      <c r="A2" s="5">
        <v>0</v>
      </c>
      <c r="B2" s="1">
        <v>0</v>
      </c>
      <c r="C2" s="1">
        <v>0</v>
      </c>
      <c r="D2" s="1">
        <v>0</v>
      </c>
      <c r="E2" s="1">
        <v>6.0827250608272515E-2</v>
      </c>
      <c r="F2" s="2">
        <v>0.75</v>
      </c>
    </row>
    <row r="3" spans="1:6" x14ac:dyDescent="0.25">
      <c r="A3" s="6">
        <v>3.0864197530864192</v>
      </c>
      <c r="B3" s="1">
        <v>0</v>
      </c>
      <c r="C3" s="1">
        <v>0</v>
      </c>
      <c r="D3" s="1">
        <v>0</v>
      </c>
      <c r="E3" s="1">
        <v>6.0827250608272515E-2</v>
      </c>
      <c r="F3" s="2">
        <v>0.75</v>
      </c>
    </row>
    <row r="4" spans="1:6" x14ac:dyDescent="0.25">
      <c r="A4" s="6">
        <v>6.1728395061728385</v>
      </c>
      <c r="B4" s="1">
        <v>0</v>
      </c>
      <c r="C4" s="1">
        <v>0</v>
      </c>
      <c r="D4" s="1">
        <v>0</v>
      </c>
      <c r="E4" s="1">
        <v>6.0827250608272515E-2</v>
      </c>
      <c r="F4" s="2">
        <v>0.75</v>
      </c>
    </row>
    <row r="5" spans="1:6" x14ac:dyDescent="0.25">
      <c r="A5" s="6">
        <v>9.2592592592592595</v>
      </c>
      <c r="B5" s="1">
        <v>0</v>
      </c>
      <c r="C5" s="1">
        <v>0</v>
      </c>
      <c r="D5" s="1">
        <v>0</v>
      </c>
      <c r="E5" s="1">
        <v>6.0827250608272515E-2</v>
      </c>
      <c r="F5" s="2">
        <v>0.75</v>
      </c>
    </row>
    <row r="6" spans="1:6" x14ac:dyDescent="0.25">
      <c r="A6" s="6">
        <v>12.345679012345677</v>
      </c>
      <c r="B6" s="1">
        <v>0</v>
      </c>
      <c r="C6" s="1">
        <v>0</v>
      </c>
      <c r="D6" s="1">
        <v>0</v>
      </c>
      <c r="E6" s="1">
        <v>6.0827250608272515E-2</v>
      </c>
      <c r="F6" s="2">
        <v>0.75</v>
      </c>
    </row>
    <row r="7" spans="1:6" x14ac:dyDescent="0.25">
      <c r="A7" s="6">
        <v>15.432098765432098</v>
      </c>
      <c r="B7" s="1">
        <v>0.10596107055961074</v>
      </c>
      <c r="C7" s="1">
        <v>0</v>
      </c>
      <c r="D7" s="1">
        <v>0</v>
      </c>
      <c r="E7" s="1">
        <v>6.0827250608272515E-2</v>
      </c>
      <c r="F7" s="2">
        <v>0.75</v>
      </c>
    </row>
    <row r="8" spans="1:6" x14ac:dyDescent="0.25">
      <c r="A8" s="6">
        <v>18.518518518518519</v>
      </c>
      <c r="B8" s="1">
        <v>0.12055961070559612</v>
      </c>
      <c r="C8" s="1">
        <v>0</v>
      </c>
      <c r="D8" s="1">
        <v>0</v>
      </c>
      <c r="E8" s="1">
        <v>6.0827250608272515E-2</v>
      </c>
      <c r="F8" s="2">
        <v>0.75</v>
      </c>
    </row>
    <row r="9" spans="1:6" x14ac:dyDescent="0.25">
      <c r="A9" s="6">
        <v>21.60493827160494</v>
      </c>
      <c r="B9" s="1">
        <v>0.1763990267639903</v>
      </c>
      <c r="C9" s="1">
        <v>0</v>
      </c>
      <c r="D9" s="1">
        <v>0</v>
      </c>
      <c r="E9" s="1">
        <v>6.0827250608272515E-2</v>
      </c>
      <c r="F9" s="2">
        <v>0.75</v>
      </c>
    </row>
    <row r="10" spans="1:6" x14ac:dyDescent="0.25">
      <c r="A10" s="6">
        <v>24.691358024691354</v>
      </c>
      <c r="B10" s="1">
        <v>0.20194647201946478</v>
      </c>
      <c r="C10" s="1">
        <v>0</v>
      </c>
      <c r="D10" s="1">
        <v>0</v>
      </c>
      <c r="E10" s="1">
        <v>6.0827250608272515E-2</v>
      </c>
      <c r="F10" s="2">
        <v>0.75</v>
      </c>
    </row>
    <row r="11" spans="1:6" x14ac:dyDescent="0.25">
      <c r="A11" s="6">
        <v>27.777777777777775</v>
      </c>
      <c r="B11" s="1">
        <v>0.21897810218978106</v>
      </c>
      <c r="C11" s="1">
        <v>0</v>
      </c>
      <c r="D11" s="1">
        <v>0</v>
      </c>
      <c r="E11" s="1">
        <v>6.0827250608272515E-2</v>
      </c>
      <c r="F11" s="2">
        <v>0.75</v>
      </c>
    </row>
    <row r="12" spans="1:6" x14ac:dyDescent="0.25">
      <c r="A12" s="6">
        <v>30.864197530864196</v>
      </c>
      <c r="B12" s="1">
        <v>0.24209245742092464</v>
      </c>
      <c r="C12" s="1">
        <v>0</v>
      </c>
      <c r="D12" s="1">
        <v>0</v>
      </c>
      <c r="E12" s="1">
        <v>6.0827250608272515E-2</v>
      </c>
      <c r="F12" s="2">
        <v>0.75</v>
      </c>
    </row>
    <row r="13" spans="1:6" x14ac:dyDescent="0.25">
      <c r="A13" s="6">
        <v>33.950617283950614</v>
      </c>
      <c r="B13" s="1">
        <v>0.27493917274939172</v>
      </c>
      <c r="C13" s="1">
        <v>0</v>
      </c>
      <c r="D13" s="1">
        <v>0</v>
      </c>
      <c r="E13" s="1">
        <v>6.0827250608272515E-2</v>
      </c>
      <c r="F13" s="2">
        <v>0.75</v>
      </c>
    </row>
    <row r="14" spans="1:6" x14ac:dyDescent="0.25">
      <c r="A14" s="6">
        <v>37.037037037037038</v>
      </c>
      <c r="B14" s="1">
        <v>0.31630170316301709</v>
      </c>
      <c r="C14" s="1">
        <v>0</v>
      </c>
      <c r="D14" s="1">
        <v>0</v>
      </c>
      <c r="E14" s="1">
        <v>6.0827250608272515E-2</v>
      </c>
      <c r="F14" s="2">
        <v>0.75</v>
      </c>
    </row>
    <row r="15" spans="1:6" x14ac:dyDescent="0.25">
      <c r="A15" s="6">
        <v>40.123456790123456</v>
      </c>
      <c r="B15" s="1">
        <v>0.37712895377128958</v>
      </c>
      <c r="C15" s="1">
        <v>0</v>
      </c>
      <c r="D15" s="1">
        <v>0</v>
      </c>
      <c r="E15" s="1">
        <v>6.0827250608272515E-2</v>
      </c>
      <c r="F15" s="2">
        <v>0.75</v>
      </c>
    </row>
    <row r="16" spans="1:6" x14ac:dyDescent="0.25">
      <c r="A16" s="6">
        <v>43.20987654320988</v>
      </c>
      <c r="B16" s="1">
        <v>0.46958637469586384</v>
      </c>
      <c r="C16" s="1">
        <v>0</v>
      </c>
      <c r="D16" s="1">
        <v>0</v>
      </c>
      <c r="E16" s="1">
        <v>6.0827250608272515E-2</v>
      </c>
      <c r="F16" s="2">
        <v>0.75</v>
      </c>
    </row>
    <row r="17" spans="1:6" x14ac:dyDescent="0.25">
      <c r="A17" s="6">
        <v>46.296296296296291</v>
      </c>
      <c r="B17" s="1">
        <v>0.42214111922141129</v>
      </c>
      <c r="C17" s="1">
        <v>0</v>
      </c>
      <c r="D17" s="1">
        <v>0</v>
      </c>
      <c r="E17" s="1">
        <v>6.0827250608272515E-2</v>
      </c>
      <c r="F17" s="2">
        <v>0.75</v>
      </c>
    </row>
    <row r="18" spans="1:6" x14ac:dyDescent="0.25">
      <c r="A18" s="6">
        <v>49.382716049382708</v>
      </c>
      <c r="B18" s="1">
        <v>0.51094890510948909</v>
      </c>
      <c r="C18" s="1">
        <v>0</v>
      </c>
      <c r="D18" s="1">
        <v>0</v>
      </c>
      <c r="E18" s="1">
        <v>6.0827250608272515E-2</v>
      </c>
      <c r="F18" s="2">
        <v>0.75</v>
      </c>
    </row>
    <row r="19" spans="1:6" x14ac:dyDescent="0.25">
      <c r="A19" s="6">
        <v>52.469135802469133</v>
      </c>
      <c r="B19" s="1">
        <v>0.57785888077858893</v>
      </c>
      <c r="C19" s="1">
        <v>0</v>
      </c>
      <c r="D19" s="1">
        <v>0</v>
      </c>
      <c r="E19" s="1">
        <v>6.0827250608272515E-2</v>
      </c>
      <c r="F19" s="2">
        <v>0.75</v>
      </c>
    </row>
    <row r="20" spans="1:6" x14ac:dyDescent="0.25">
      <c r="A20" s="6">
        <v>55.55555555555555</v>
      </c>
      <c r="B20" s="1">
        <v>0.63260340632603418</v>
      </c>
      <c r="C20" s="1">
        <v>0</v>
      </c>
      <c r="D20" s="1">
        <v>0</v>
      </c>
      <c r="E20" s="1">
        <v>6.0827250608272515E-2</v>
      </c>
      <c r="F20" s="2">
        <v>0.75</v>
      </c>
    </row>
    <row r="21" spans="1:6" x14ac:dyDescent="0.25">
      <c r="A21" s="6">
        <v>58.641975308641968</v>
      </c>
      <c r="B21" s="1">
        <v>0.54379562043795626</v>
      </c>
      <c r="C21" s="1">
        <v>0</v>
      </c>
      <c r="D21" s="1">
        <v>0</v>
      </c>
      <c r="E21" s="1">
        <v>6.0827250608272515E-2</v>
      </c>
      <c r="F21" s="2">
        <v>0.75</v>
      </c>
    </row>
    <row r="22" spans="1:6" x14ac:dyDescent="0.25">
      <c r="A22" s="6">
        <v>61.728395061728392</v>
      </c>
      <c r="B22" s="1">
        <v>0.58394160583941612</v>
      </c>
      <c r="C22" s="1">
        <v>0</v>
      </c>
      <c r="D22" s="1">
        <v>0</v>
      </c>
      <c r="E22" s="1">
        <v>6.0827250608272515E-2</v>
      </c>
      <c r="F22" s="2">
        <v>0.75</v>
      </c>
    </row>
    <row r="23" spans="1:6" x14ac:dyDescent="0.25">
      <c r="A23" s="6">
        <v>64.81481481481481</v>
      </c>
      <c r="B23" s="1">
        <v>0.64111922141119226</v>
      </c>
      <c r="C23" s="1">
        <v>0</v>
      </c>
      <c r="D23" s="1">
        <v>0</v>
      </c>
      <c r="E23" s="1">
        <v>6.0827250608272515E-2</v>
      </c>
      <c r="F23" s="2">
        <v>0.75</v>
      </c>
    </row>
    <row r="24" spans="1:6" x14ac:dyDescent="0.25">
      <c r="A24" s="6">
        <v>70.987654320987659</v>
      </c>
      <c r="B24" s="1">
        <v>0.70072992700729941</v>
      </c>
      <c r="C24" s="1">
        <v>0</v>
      </c>
      <c r="D24" s="1">
        <v>0</v>
      </c>
      <c r="E24" s="1">
        <v>6.0827250608272515E-2</v>
      </c>
      <c r="F24" s="2">
        <v>0.75</v>
      </c>
    </row>
    <row r="25" spans="1:6" x14ac:dyDescent="0.25">
      <c r="A25" s="6">
        <v>76.388888888888886</v>
      </c>
      <c r="B25" s="1">
        <v>0.75060827250608275</v>
      </c>
      <c r="C25" s="1">
        <v>0</v>
      </c>
      <c r="D25" s="1">
        <v>0</v>
      </c>
      <c r="E25" s="1">
        <v>6.0827250608272515E-2</v>
      </c>
      <c r="F25" s="2">
        <v>0.75</v>
      </c>
    </row>
    <row r="26" spans="1:6" x14ac:dyDescent="0.25">
      <c r="A26" s="6">
        <v>90.740740740740733</v>
      </c>
      <c r="C26" s="1">
        <v>0</v>
      </c>
      <c r="D26" s="1">
        <v>0</v>
      </c>
      <c r="E26" s="1">
        <v>6.0827250608272515E-2</v>
      </c>
      <c r="F26" s="2">
        <v>0.75</v>
      </c>
    </row>
    <row r="27" spans="1:6" x14ac:dyDescent="0.25">
      <c r="A27" s="6">
        <v>92.592592592592581</v>
      </c>
      <c r="C27" s="1">
        <v>0</v>
      </c>
      <c r="D27" s="1">
        <v>0</v>
      </c>
      <c r="E27" s="1">
        <v>6.0827250608272515E-2</v>
      </c>
      <c r="F27" s="2">
        <v>0.75</v>
      </c>
    </row>
    <row r="28" spans="1:6" x14ac:dyDescent="0.25">
      <c r="A28" s="6">
        <v>94.598765432098759</v>
      </c>
      <c r="C28" s="1">
        <v>0</v>
      </c>
      <c r="D28" s="1">
        <v>0</v>
      </c>
      <c r="E28" s="1">
        <v>6.0827250608272515E-2</v>
      </c>
      <c r="F28" s="2">
        <v>0.75</v>
      </c>
    </row>
    <row r="29" spans="1:6" x14ac:dyDescent="0.25">
      <c r="A29" s="6">
        <v>97.685185185185176</v>
      </c>
      <c r="C29" s="1">
        <v>6.1088972577411825E-2</v>
      </c>
      <c r="D29" s="1">
        <v>0</v>
      </c>
      <c r="E29" s="1">
        <v>6.0827250608272515E-2</v>
      </c>
      <c r="F29" s="2">
        <v>0.75</v>
      </c>
    </row>
    <row r="30" spans="1:6" x14ac:dyDescent="0.25">
      <c r="A30" s="6">
        <v>100.77160493827159</v>
      </c>
      <c r="C30" s="1">
        <v>6.0979318734793217E-2</v>
      </c>
      <c r="D30" s="1">
        <v>0</v>
      </c>
      <c r="E30" s="1">
        <v>6.0827250608272515E-2</v>
      </c>
      <c r="F30" s="2">
        <v>0.75</v>
      </c>
    </row>
    <row r="31" spans="1:6" x14ac:dyDescent="0.25">
      <c r="A31" s="6">
        <v>103.85802469135801</v>
      </c>
      <c r="C31" s="1">
        <v>0.10596107055961071</v>
      </c>
      <c r="D31" s="1">
        <v>0</v>
      </c>
      <c r="E31" s="1">
        <v>6.0827250608272515E-2</v>
      </c>
      <c r="F31" s="2">
        <v>0.75</v>
      </c>
    </row>
    <row r="32" spans="1:6" x14ac:dyDescent="0.25">
      <c r="A32" s="6">
        <v>106.94444444444443</v>
      </c>
      <c r="C32" s="1">
        <v>0.12055961070559611</v>
      </c>
      <c r="D32" s="1">
        <v>0</v>
      </c>
      <c r="E32" s="1">
        <v>6.0827250608272515E-2</v>
      </c>
      <c r="F32" s="2">
        <v>0.75</v>
      </c>
    </row>
    <row r="33" spans="1:6" x14ac:dyDescent="0.25">
      <c r="A33" s="6">
        <v>110.03086419753086</v>
      </c>
      <c r="C33" s="1">
        <v>0.17639902676399027</v>
      </c>
      <c r="D33" s="1">
        <v>0</v>
      </c>
      <c r="E33" s="1">
        <v>6.0827250608272515E-2</v>
      </c>
      <c r="F33" s="2">
        <v>0.75</v>
      </c>
    </row>
    <row r="34" spans="1:6" x14ac:dyDescent="0.25">
      <c r="A34" s="6">
        <v>113.11728395061728</v>
      </c>
      <c r="C34" s="1">
        <v>0.20194647201946472</v>
      </c>
      <c r="D34" s="1">
        <v>0</v>
      </c>
      <c r="E34" s="1">
        <v>6.0827250608272515E-2</v>
      </c>
      <c r="F34" s="2">
        <v>0.75</v>
      </c>
    </row>
    <row r="35" spans="1:6" x14ac:dyDescent="0.25">
      <c r="A35" s="6">
        <v>116.2037037037037</v>
      </c>
      <c r="C35" s="1">
        <v>0.218978102189781</v>
      </c>
      <c r="D35" s="1">
        <v>0</v>
      </c>
      <c r="E35" s="1">
        <v>6.0827250608272515E-2</v>
      </c>
      <c r="F35" s="2">
        <v>0.75</v>
      </c>
    </row>
    <row r="36" spans="1:6" x14ac:dyDescent="0.25">
      <c r="A36" s="6">
        <v>119.29012345679011</v>
      </c>
      <c r="C36" s="1">
        <v>0.24209245742092458</v>
      </c>
      <c r="D36" s="1">
        <v>0</v>
      </c>
      <c r="E36" s="1">
        <v>6.0827250608272515E-2</v>
      </c>
      <c r="F36" s="2">
        <v>0.75</v>
      </c>
    </row>
    <row r="37" spans="1:6" x14ac:dyDescent="0.25">
      <c r="A37" s="6">
        <v>122.37654320987653</v>
      </c>
      <c r="C37" s="1">
        <v>0.27493917274939167</v>
      </c>
      <c r="D37" s="1">
        <v>0</v>
      </c>
      <c r="E37" s="1">
        <v>6.0827250608272515E-2</v>
      </c>
      <c r="F37" s="2">
        <v>0.75</v>
      </c>
    </row>
    <row r="38" spans="1:6" x14ac:dyDescent="0.25">
      <c r="A38" s="6">
        <v>125.46296296296296</v>
      </c>
      <c r="C38" s="1">
        <v>0.31630170316301703</v>
      </c>
      <c r="D38" s="1">
        <v>0</v>
      </c>
      <c r="E38" s="1">
        <v>6.0827250608272515E-2</v>
      </c>
      <c r="F38" s="2">
        <v>0.75</v>
      </c>
    </row>
    <row r="39" spans="1:6" x14ac:dyDescent="0.25">
      <c r="A39" s="6">
        <v>128.54938271604937</v>
      </c>
      <c r="C39" s="1">
        <v>0.37712895377128952</v>
      </c>
      <c r="D39" s="1">
        <v>0</v>
      </c>
      <c r="E39" s="1">
        <v>6.0827250608272515E-2</v>
      </c>
      <c r="F39" s="2">
        <v>0.75</v>
      </c>
    </row>
    <row r="40" spans="1:6" x14ac:dyDescent="0.25">
      <c r="A40" s="6">
        <v>131.6358024691358</v>
      </c>
      <c r="C40" s="1">
        <v>0.46958637469586373</v>
      </c>
      <c r="D40" s="1">
        <v>0</v>
      </c>
      <c r="E40" s="1">
        <v>6.0827250608272515E-2</v>
      </c>
      <c r="F40" s="2">
        <v>0.75</v>
      </c>
    </row>
    <row r="41" spans="1:6" x14ac:dyDescent="0.25">
      <c r="A41" s="6">
        <v>134.72222222222223</v>
      </c>
      <c r="C41" s="1">
        <v>0.42214111922141123</v>
      </c>
      <c r="D41" s="1">
        <v>0</v>
      </c>
      <c r="E41" s="1">
        <v>6.0827250608272515E-2</v>
      </c>
      <c r="F41" s="2">
        <v>0.75</v>
      </c>
    </row>
    <row r="42" spans="1:6" x14ac:dyDescent="0.25">
      <c r="A42" s="6">
        <v>137.80864197530863</v>
      </c>
      <c r="C42" s="1">
        <v>0.51094890510948898</v>
      </c>
      <c r="D42" s="1">
        <v>0</v>
      </c>
      <c r="E42" s="1">
        <v>6.0827250608272515E-2</v>
      </c>
      <c r="F42" s="2">
        <v>0.75</v>
      </c>
    </row>
    <row r="43" spans="1:6" x14ac:dyDescent="0.25">
      <c r="A43" s="6">
        <v>140.89506172839504</v>
      </c>
      <c r="C43" s="1">
        <v>0.57785888077858882</v>
      </c>
      <c r="D43" s="1">
        <v>0</v>
      </c>
      <c r="E43" s="1">
        <v>6.0827250608272515E-2</v>
      </c>
      <c r="F43" s="2">
        <v>0.75</v>
      </c>
    </row>
    <row r="44" spans="1:6" x14ac:dyDescent="0.25">
      <c r="A44" s="6">
        <v>143.98148148148147</v>
      </c>
      <c r="C44" s="1">
        <v>0.63260340632603407</v>
      </c>
      <c r="D44" s="1">
        <v>0</v>
      </c>
      <c r="E44" s="1">
        <v>6.0827250608272515E-2</v>
      </c>
      <c r="F44" s="2">
        <v>0.75</v>
      </c>
    </row>
    <row r="45" spans="1:6" x14ac:dyDescent="0.25">
      <c r="A45" s="6">
        <v>147.06790123456787</v>
      </c>
      <c r="C45" s="1">
        <v>0.54379562043795615</v>
      </c>
      <c r="D45" s="1">
        <v>0</v>
      </c>
      <c r="E45" s="1">
        <v>6.0827250608272515E-2</v>
      </c>
      <c r="F45" s="2">
        <v>0.75</v>
      </c>
    </row>
    <row r="46" spans="1:6" x14ac:dyDescent="0.25">
      <c r="A46" s="6">
        <v>150.15432098765433</v>
      </c>
      <c r="C46" s="1">
        <v>0.58394160583941601</v>
      </c>
      <c r="D46" s="1">
        <v>0</v>
      </c>
      <c r="E46" s="1">
        <v>6.0827250608272515E-2</v>
      </c>
      <c r="F46" s="2">
        <v>0.75</v>
      </c>
    </row>
    <row r="47" spans="1:6" x14ac:dyDescent="0.25">
      <c r="A47" s="6">
        <v>153.24074074074073</v>
      </c>
      <c r="C47" s="1">
        <v>0.64111922141119226</v>
      </c>
      <c r="D47" s="1">
        <v>0</v>
      </c>
      <c r="E47" s="1">
        <v>6.0827250608272515E-2</v>
      </c>
      <c r="F47" s="2">
        <v>0.75</v>
      </c>
    </row>
    <row r="48" spans="1:6" x14ac:dyDescent="0.25">
      <c r="A48" s="6">
        <v>156.32716049382717</v>
      </c>
      <c r="C48" s="1">
        <v>0.7007299270072993</v>
      </c>
      <c r="D48" s="1">
        <v>0</v>
      </c>
      <c r="E48" s="1">
        <v>6.0827250608272515E-2</v>
      </c>
      <c r="F48" s="2">
        <v>0.75</v>
      </c>
    </row>
    <row r="49" spans="1:6" x14ac:dyDescent="0.25">
      <c r="A49" s="6">
        <v>159.41358024691357</v>
      </c>
      <c r="C49" s="1">
        <v>0.75060827250608275</v>
      </c>
      <c r="D49" s="1">
        <v>0</v>
      </c>
      <c r="E49" s="1">
        <v>6.0827250608272515E-2</v>
      </c>
      <c r="F49" s="2">
        <v>0.75</v>
      </c>
    </row>
    <row r="50" spans="1:6" x14ac:dyDescent="0.25">
      <c r="A50" s="6">
        <v>162.5</v>
      </c>
      <c r="D50" s="1">
        <v>6.1088972577411825E-2</v>
      </c>
      <c r="E50" s="1">
        <v>6.0827250608272515E-2</v>
      </c>
      <c r="F50" s="2">
        <v>0.75</v>
      </c>
    </row>
    <row r="51" spans="1:6" x14ac:dyDescent="0.25">
      <c r="A51" s="6">
        <v>165.5864197530864</v>
      </c>
      <c r="D51" s="1">
        <v>0.10596107055961071</v>
      </c>
      <c r="E51" s="1">
        <v>6.0827250608272515E-2</v>
      </c>
      <c r="F51" s="2">
        <v>0.75</v>
      </c>
    </row>
    <row r="52" spans="1:6" x14ac:dyDescent="0.25">
      <c r="A52" s="6">
        <v>168.67283950617283</v>
      </c>
      <c r="D52" s="1">
        <v>0.12055961070559611</v>
      </c>
      <c r="E52" s="1">
        <v>6.0827250608272515E-2</v>
      </c>
      <c r="F52" s="2">
        <v>0.75</v>
      </c>
    </row>
    <row r="53" spans="1:6" x14ac:dyDescent="0.25">
      <c r="A53" s="6">
        <v>171.75925925925924</v>
      </c>
      <c r="D53" s="1">
        <v>0.17639902676399027</v>
      </c>
      <c r="E53" s="1">
        <v>6.0827250608272515E-2</v>
      </c>
      <c r="F53" s="2">
        <v>0.75</v>
      </c>
    </row>
    <row r="54" spans="1:6" x14ac:dyDescent="0.25">
      <c r="A54" s="6">
        <v>174.84567901234567</v>
      </c>
      <c r="D54" s="1">
        <v>0.20194647201946472</v>
      </c>
      <c r="E54" s="1">
        <v>6.0827250608272515E-2</v>
      </c>
      <c r="F54" s="2">
        <v>0.75</v>
      </c>
    </row>
    <row r="55" spans="1:6" x14ac:dyDescent="0.25">
      <c r="A55" s="6">
        <v>177.93209876543207</v>
      </c>
      <c r="D55" s="1">
        <v>0.218978102189781</v>
      </c>
      <c r="E55" s="1">
        <v>6.0827250608272515E-2</v>
      </c>
      <c r="F55" s="2">
        <v>0.75</v>
      </c>
    </row>
    <row r="56" spans="1:6" x14ac:dyDescent="0.25">
      <c r="A56" s="6">
        <v>181.0185185185185</v>
      </c>
      <c r="D56" s="1">
        <v>0.24209245742092458</v>
      </c>
      <c r="E56" s="1">
        <v>6.0827250608272515E-2</v>
      </c>
      <c r="F56" s="2">
        <v>0.75</v>
      </c>
    </row>
    <row r="57" spans="1:6" x14ac:dyDescent="0.25">
      <c r="A57" s="6">
        <v>184.10493827160494</v>
      </c>
      <c r="D57" s="1">
        <v>0.27493917274939167</v>
      </c>
      <c r="E57" s="1">
        <v>6.0827250608272515E-2</v>
      </c>
      <c r="F57" s="2">
        <v>0.75</v>
      </c>
    </row>
    <row r="58" spans="1:6" x14ac:dyDescent="0.25">
      <c r="A58" s="6">
        <v>187.19135802469134</v>
      </c>
      <c r="D58" s="1">
        <v>0.31630170316301703</v>
      </c>
      <c r="E58" s="1">
        <v>6.0827250608272515E-2</v>
      </c>
      <c r="F58" s="2">
        <v>0.75</v>
      </c>
    </row>
    <row r="59" spans="1:6" x14ac:dyDescent="0.25">
      <c r="A59" s="6">
        <v>190.27777777777777</v>
      </c>
      <c r="D59" s="1">
        <v>0.37712895377128952</v>
      </c>
      <c r="E59" s="1">
        <v>6.0827250608272515E-2</v>
      </c>
      <c r="F59" s="2">
        <v>0.75</v>
      </c>
    </row>
    <row r="60" spans="1:6" x14ac:dyDescent="0.25">
      <c r="A60" s="6">
        <v>193.36419753086417</v>
      </c>
      <c r="D60" s="1">
        <v>0.46958637469586373</v>
      </c>
      <c r="E60" s="1">
        <v>6.0827250608272515E-2</v>
      </c>
      <c r="F60" s="2">
        <v>0.75</v>
      </c>
    </row>
    <row r="61" spans="1:6" x14ac:dyDescent="0.25">
      <c r="A61" s="6">
        <v>196.45061728395061</v>
      </c>
      <c r="D61" s="1">
        <v>0.42214111922141123</v>
      </c>
      <c r="E61" s="1">
        <v>6.0827250608272515E-2</v>
      </c>
      <c r="F61" s="2">
        <v>0.75</v>
      </c>
    </row>
    <row r="62" spans="1:6" x14ac:dyDescent="0.25">
      <c r="A62" s="6">
        <v>199.53703703703701</v>
      </c>
      <c r="D62" s="1">
        <v>0.51094890510948898</v>
      </c>
      <c r="E62" s="1">
        <v>6.0827250608272515E-2</v>
      </c>
      <c r="F62" s="2">
        <v>0.75</v>
      </c>
    </row>
    <row r="63" spans="1:6" x14ac:dyDescent="0.25">
      <c r="A63" s="6">
        <v>202.62345679012344</v>
      </c>
      <c r="D63" s="1">
        <v>0.57785888077858882</v>
      </c>
      <c r="E63" s="1">
        <v>6.0827250608272515E-2</v>
      </c>
      <c r="F63" s="2">
        <v>0.75</v>
      </c>
    </row>
    <row r="64" spans="1:6" x14ac:dyDescent="0.25">
      <c r="A64" s="6">
        <v>205.70987654320984</v>
      </c>
      <c r="D64" s="1">
        <v>0.63260340632603407</v>
      </c>
      <c r="E64" s="1">
        <v>6.0827250608272515E-2</v>
      </c>
      <c r="F64" s="2">
        <v>0.75</v>
      </c>
    </row>
    <row r="65" spans="1:6" x14ac:dyDescent="0.25">
      <c r="A65" s="6">
        <v>208.79629629629628</v>
      </c>
      <c r="D65" s="1">
        <v>0.54379562043795615</v>
      </c>
      <c r="E65" s="1">
        <v>6.0827250608272515E-2</v>
      </c>
      <c r="F65" s="2">
        <v>0.75</v>
      </c>
    </row>
    <row r="66" spans="1:6" x14ac:dyDescent="0.25">
      <c r="A66" s="6">
        <v>211.88271604938271</v>
      </c>
      <c r="D66" s="1">
        <v>0.58394160583941601</v>
      </c>
      <c r="E66" s="1">
        <v>6.0827250608272515E-2</v>
      </c>
      <c r="F66" s="2">
        <v>0.75</v>
      </c>
    </row>
    <row r="67" spans="1:6" x14ac:dyDescent="0.25">
      <c r="A67" s="6">
        <v>214.96913580246914</v>
      </c>
      <c r="D67" s="1">
        <v>0.64111922141119226</v>
      </c>
      <c r="E67" s="1">
        <v>6.0827250608272515E-2</v>
      </c>
      <c r="F67" s="2">
        <v>0.75</v>
      </c>
    </row>
    <row r="68" spans="1:6" x14ac:dyDescent="0.25">
      <c r="A68" s="6">
        <v>218.05555555555554</v>
      </c>
      <c r="D68" s="1">
        <v>0.7007299270072993</v>
      </c>
      <c r="E68" s="1">
        <v>6.0827250608272515E-2</v>
      </c>
      <c r="F68" s="2">
        <v>0.75</v>
      </c>
    </row>
    <row r="69" spans="1:6" x14ac:dyDescent="0.25">
      <c r="A69" s="6">
        <v>221.14197530864197</v>
      </c>
      <c r="D69" s="1">
        <v>0.75060827250608275</v>
      </c>
      <c r="E69" s="1">
        <v>6.0827250608272515E-2</v>
      </c>
      <c r="F69" s="2">
        <v>0.75</v>
      </c>
    </row>
    <row r="70" spans="1:6" x14ac:dyDescent="0.25">
      <c r="E70" s="1">
        <v>6.0827250608272515E-2</v>
      </c>
      <c r="F70" s="2">
        <v>0.75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2"/>
  <sheetViews>
    <sheetView topLeftCell="A4" workbookViewId="0">
      <selection activeCell="H8" sqref="H8"/>
    </sheetView>
  </sheetViews>
  <sheetFormatPr defaultRowHeight="15" x14ac:dyDescent="0.25"/>
  <cols>
    <col min="1" max="1" width="10.85546875" customWidth="1"/>
    <col min="3" max="3" width="9.85546875" bestFit="1" customWidth="1"/>
    <col min="4" max="4" width="18.42578125" bestFit="1" customWidth="1"/>
    <col min="5" max="5" width="21.42578125" bestFit="1" customWidth="1"/>
    <col min="6" max="6" width="20.85546875" bestFit="1" customWidth="1"/>
    <col min="7" max="7" width="11.85546875" bestFit="1" customWidth="1"/>
    <col min="8" max="8" width="20.85546875" bestFit="1" customWidth="1"/>
    <col min="9" max="9" width="11.85546875" bestFit="1" customWidth="1"/>
    <col min="10" max="10" width="19.7109375" bestFit="1" customWidth="1"/>
    <col min="11" max="11" width="19.42578125" customWidth="1"/>
    <col min="12" max="12" width="10.42578125" customWidth="1"/>
  </cols>
  <sheetData>
    <row r="1" spans="1:20" x14ac:dyDescent="0.25">
      <c r="A1" s="5" t="s">
        <v>0</v>
      </c>
      <c r="B1" s="5" t="s">
        <v>1</v>
      </c>
      <c r="C1" s="5" t="s">
        <v>93</v>
      </c>
      <c r="D1" s="5" t="s">
        <v>70</v>
      </c>
      <c r="E1" s="5" t="s">
        <v>2</v>
      </c>
      <c r="F1" s="5" t="s">
        <v>3</v>
      </c>
      <c r="G1" s="5" t="s">
        <v>56</v>
      </c>
      <c r="H1" s="5" t="s">
        <v>57</v>
      </c>
      <c r="I1" s="8" t="s">
        <v>58</v>
      </c>
      <c r="J1" s="3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5" t="s">
        <v>4</v>
      </c>
      <c r="B2" s="5" t="s">
        <v>29</v>
      </c>
      <c r="C2" s="5"/>
      <c r="D2" s="5" t="s">
        <v>55</v>
      </c>
      <c r="E2" s="5">
        <v>8.2199999999999995E-2</v>
      </c>
      <c r="F2" s="5">
        <f>E2*1000</f>
        <v>82.199999999999989</v>
      </c>
      <c r="G2" s="1"/>
      <c r="H2" s="1">
        <f t="shared" ref="H2:H27" si="0">5/$F$2</f>
        <v>6.0827250608272515E-2</v>
      </c>
      <c r="I2" s="2">
        <v>0.75</v>
      </c>
      <c r="J2" s="2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5" t="s">
        <v>5</v>
      </c>
      <c r="B3" s="5" t="s">
        <v>30</v>
      </c>
      <c r="C3" s="5">
        <f>D3/0.54/60</f>
        <v>0</v>
      </c>
      <c r="D3" s="5">
        <v>0</v>
      </c>
      <c r="E3" s="5" t="s">
        <v>54</v>
      </c>
      <c r="F3" s="5">
        <v>0</v>
      </c>
      <c r="G3" s="1">
        <f>F3/$F$2</f>
        <v>0</v>
      </c>
      <c r="H3" s="1">
        <f t="shared" si="0"/>
        <v>6.0827250608272515E-2</v>
      </c>
      <c r="I3" s="2">
        <v>0.75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5">
      <c r="A4" s="5" t="s">
        <v>6</v>
      </c>
      <c r="B4" s="5" t="s">
        <v>31</v>
      </c>
      <c r="C4" s="6">
        <f t="shared" ref="C4:C26" si="1">D4/0.54/60</f>
        <v>3.0864197530864192</v>
      </c>
      <c r="D4" s="5">
        <v>100</v>
      </c>
      <c r="E4" s="5" t="s">
        <v>54</v>
      </c>
      <c r="F4" s="5">
        <v>0</v>
      </c>
      <c r="G4" s="1">
        <f t="shared" ref="G4:G26" si="2">F4/$F$2</f>
        <v>0</v>
      </c>
      <c r="H4" s="1">
        <f t="shared" si="0"/>
        <v>6.0827250608272515E-2</v>
      </c>
      <c r="I4" s="2">
        <v>0.75</v>
      </c>
      <c r="J4" s="4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5" t="s">
        <v>7</v>
      </c>
      <c r="B5" s="5" t="s">
        <v>32</v>
      </c>
      <c r="C5" s="6">
        <f t="shared" si="1"/>
        <v>6.1728395061728385</v>
      </c>
      <c r="D5" s="5">
        <v>200</v>
      </c>
      <c r="E5" s="5" t="s">
        <v>54</v>
      </c>
      <c r="F5" s="5">
        <v>0</v>
      </c>
      <c r="G5" s="1">
        <f t="shared" si="2"/>
        <v>0</v>
      </c>
      <c r="H5" s="1">
        <f t="shared" si="0"/>
        <v>6.0827250608272515E-2</v>
      </c>
      <c r="I5" s="2">
        <v>0.75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5" t="s">
        <v>8</v>
      </c>
      <c r="B6" s="5" t="s">
        <v>33</v>
      </c>
      <c r="C6" s="6">
        <f t="shared" si="1"/>
        <v>9.2592592592592595</v>
      </c>
      <c r="D6" s="5">
        <v>300</v>
      </c>
      <c r="E6" s="5" t="s">
        <v>54</v>
      </c>
      <c r="F6" s="5">
        <v>0</v>
      </c>
      <c r="G6" s="1">
        <f t="shared" si="2"/>
        <v>0</v>
      </c>
      <c r="H6" s="1">
        <f t="shared" si="0"/>
        <v>6.0827250608272515E-2</v>
      </c>
      <c r="I6" s="2">
        <v>0.75</v>
      </c>
      <c r="J6" s="2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25">
      <c r="A7" s="5" t="s">
        <v>9</v>
      </c>
      <c r="B7" s="5" t="s">
        <v>34</v>
      </c>
      <c r="C7" s="6">
        <f t="shared" si="1"/>
        <v>12.345679012345677</v>
      </c>
      <c r="D7" s="5">
        <v>400</v>
      </c>
      <c r="E7" s="5" t="s">
        <v>54</v>
      </c>
      <c r="F7" s="5">
        <v>0</v>
      </c>
      <c r="G7" s="1">
        <f t="shared" si="2"/>
        <v>0</v>
      </c>
      <c r="H7" s="1">
        <f t="shared" si="0"/>
        <v>6.0827250608272515E-2</v>
      </c>
      <c r="I7" s="2">
        <v>0.75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5">
      <c r="A8" s="5" t="s">
        <v>10</v>
      </c>
      <c r="B8" s="5" t="s">
        <v>35</v>
      </c>
      <c r="C8" s="6">
        <f t="shared" si="1"/>
        <v>15.432098765432098</v>
      </c>
      <c r="D8" s="5">
        <v>500</v>
      </c>
      <c r="E8" s="5">
        <v>8.7100000000000007E-3</v>
      </c>
      <c r="F8" s="5">
        <f t="shared" ref="F8:F26" si="3">E8*1000</f>
        <v>8.7100000000000009</v>
      </c>
      <c r="G8" s="1">
        <f t="shared" si="2"/>
        <v>0.10596107055961074</v>
      </c>
      <c r="H8" s="1">
        <f t="shared" si="0"/>
        <v>6.0827250608272515E-2</v>
      </c>
      <c r="I8" s="2">
        <v>0.75</v>
      </c>
      <c r="J8" s="4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25">
      <c r="A9" s="5" t="s">
        <v>11</v>
      </c>
      <c r="B9" s="5" t="s">
        <v>36</v>
      </c>
      <c r="C9" s="6">
        <f t="shared" si="1"/>
        <v>18.518518518518519</v>
      </c>
      <c r="D9" s="5">
        <v>600</v>
      </c>
      <c r="E9" s="5">
        <v>9.9100000000000004E-3</v>
      </c>
      <c r="F9" s="5">
        <f t="shared" si="3"/>
        <v>9.91</v>
      </c>
      <c r="G9" s="1">
        <f t="shared" si="2"/>
        <v>0.12055961070559612</v>
      </c>
      <c r="H9" s="1">
        <f t="shared" si="0"/>
        <v>6.0827250608272515E-2</v>
      </c>
      <c r="I9" s="2">
        <v>0.75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25">
      <c r="A10" s="5" t="s">
        <v>12</v>
      </c>
      <c r="B10" s="5" t="s">
        <v>37</v>
      </c>
      <c r="C10" s="6">
        <f t="shared" si="1"/>
        <v>21.60493827160494</v>
      </c>
      <c r="D10" s="5">
        <v>700</v>
      </c>
      <c r="E10" s="5">
        <v>1.4500000000000001E-2</v>
      </c>
      <c r="F10" s="5">
        <f t="shared" si="3"/>
        <v>14.5</v>
      </c>
      <c r="G10" s="1">
        <f t="shared" si="2"/>
        <v>0.1763990267639903</v>
      </c>
      <c r="H10" s="1">
        <f t="shared" si="0"/>
        <v>6.0827250608272515E-2</v>
      </c>
      <c r="I10" s="2">
        <v>0.75</v>
      </c>
      <c r="J10" s="2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25">
      <c r="A11" s="5" t="s">
        <v>13</v>
      </c>
      <c r="B11" s="5" t="s">
        <v>38</v>
      </c>
      <c r="C11" s="6">
        <f t="shared" si="1"/>
        <v>24.691358024691354</v>
      </c>
      <c r="D11" s="5">
        <v>800</v>
      </c>
      <c r="E11" s="5">
        <v>1.66E-2</v>
      </c>
      <c r="F11" s="5">
        <f t="shared" si="3"/>
        <v>16.600000000000001</v>
      </c>
      <c r="G11" s="1">
        <f t="shared" si="2"/>
        <v>0.20194647201946478</v>
      </c>
      <c r="H11" s="1">
        <f t="shared" si="0"/>
        <v>6.0827250608272515E-2</v>
      </c>
      <c r="I11" s="2">
        <v>0.75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25">
      <c r="A12" s="5" t="s">
        <v>14</v>
      </c>
      <c r="B12" s="5" t="s">
        <v>39</v>
      </c>
      <c r="C12" s="6">
        <f t="shared" si="1"/>
        <v>27.777777777777775</v>
      </c>
      <c r="D12" s="5">
        <v>900</v>
      </c>
      <c r="E12" s="5">
        <v>1.7999999999999999E-2</v>
      </c>
      <c r="F12" s="5">
        <f t="shared" si="3"/>
        <v>18</v>
      </c>
      <c r="G12" s="1">
        <f t="shared" si="2"/>
        <v>0.21897810218978106</v>
      </c>
      <c r="H12" s="1">
        <f t="shared" si="0"/>
        <v>6.0827250608272515E-2</v>
      </c>
      <c r="I12" s="2">
        <v>0.75</v>
      </c>
      <c r="J12" s="4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25">
      <c r="A13" s="5" t="s">
        <v>15</v>
      </c>
      <c r="B13" s="5" t="s">
        <v>40</v>
      </c>
      <c r="C13" s="6">
        <f t="shared" si="1"/>
        <v>30.864197530864196</v>
      </c>
      <c r="D13" s="5">
        <v>1000</v>
      </c>
      <c r="E13" s="5">
        <v>1.9900000000000001E-2</v>
      </c>
      <c r="F13" s="5">
        <f t="shared" si="3"/>
        <v>19.900000000000002</v>
      </c>
      <c r="G13" s="1">
        <f t="shared" si="2"/>
        <v>0.24209245742092464</v>
      </c>
      <c r="H13" s="1">
        <f t="shared" si="0"/>
        <v>6.0827250608272515E-2</v>
      </c>
      <c r="I13" s="2">
        <v>0.75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25">
      <c r="A14" s="5" t="s">
        <v>16</v>
      </c>
      <c r="B14" s="5" t="s">
        <v>41</v>
      </c>
      <c r="C14" s="6">
        <f t="shared" si="1"/>
        <v>33.950617283950614</v>
      </c>
      <c r="D14" s="5">
        <v>1100</v>
      </c>
      <c r="E14" s="5">
        <v>2.2599999999999999E-2</v>
      </c>
      <c r="F14" s="5">
        <f t="shared" si="3"/>
        <v>22.599999999999998</v>
      </c>
      <c r="G14" s="1">
        <f t="shared" si="2"/>
        <v>0.27493917274939172</v>
      </c>
      <c r="H14" s="1">
        <f t="shared" si="0"/>
        <v>6.0827250608272515E-2</v>
      </c>
      <c r="I14" s="2">
        <v>0.75</v>
      </c>
      <c r="J14" s="2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5" t="s">
        <v>17</v>
      </c>
      <c r="B15" s="5" t="s">
        <v>42</v>
      </c>
      <c r="C15" s="6">
        <f t="shared" si="1"/>
        <v>37.037037037037038</v>
      </c>
      <c r="D15" s="5">
        <v>1200</v>
      </c>
      <c r="E15" s="5">
        <v>2.5999999999999999E-2</v>
      </c>
      <c r="F15" s="5">
        <f t="shared" si="3"/>
        <v>26</v>
      </c>
      <c r="G15" s="1">
        <f t="shared" si="2"/>
        <v>0.31630170316301709</v>
      </c>
      <c r="H15" s="1">
        <f t="shared" si="0"/>
        <v>6.0827250608272515E-2</v>
      </c>
      <c r="I15" s="2">
        <v>0.75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5" t="s">
        <v>18</v>
      </c>
      <c r="B16" s="5" t="s">
        <v>43</v>
      </c>
      <c r="C16" s="6">
        <f t="shared" si="1"/>
        <v>40.123456790123456</v>
      </c>
      <c r="D16" s="5">
        <v>1300</v>
      </c>
      <c r="E16" s="5">
        <v>3.1E-2</v>
      </c>
      <c r="F16" s="5">
        <f t="shared" si="3"/>
        <v>31</v>
      </c>
      <c r="G16" s="1">
        <f t="shared" si="2"/>
        <v>0.37712895377128958</v>
      </c>
      <c r="H16" s="1">
        <f t="shared" si="0"/>
        <v>6.0827250608272515E-2</v>
      </c>
      <c r="I16" s="2">
        <v>0.75</v>
      </c>
      <c r="J16" s="4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3" x14ac:dyDescent="0.25">
      <c r="A17" s="5" t="s">
        <v>19</v>
      </c>
      <c r="B17" s="5" t="s">
        <v>44</v>
      </c>
      <c r="C17" s="6">
        <f t="shared" si="1"/>
        <v>43.20987654320988</v>
      </c>
      <c r="D17" s="5">
        <v>1400</v>
      </c>
      <c r="E17" s="5">
        <v>3.8600000000000002E-2</v>
      </c>
      <c r="F17" s="5">
        <f t="shared" si="3"/>
        <v>38.6</v>
      </c>
      <c r="G17" s="1">
        <f t="shared" si="2"/>
        <v>0.46958637469586384</v>
      </c>
      <c r="H17" s="1">
        <f t="shared" si="0"/>
        <v>6.0827250608272515E-2</v>
      </c>
      <c r="I17" s="2">
        <v>0.75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3" x14ac:dyDescent="0.25">
      <c r="A18" s="5" t="s">
        <v>20</v>
      </c>
      <c r="B18" s="5" t="s">
        <v>45</v>
      </c>
      <c r="C18" s="6">
        <f t="shared" si="1"/>
        <v>46.296296296296291</v>
      </c>
      <c r="D18" s="5">
        <v>1500</v>
      </c>
      <c r="E18" s="5">
        <v>3.4700000000000002E-2</v>
      </c>
      <c r="F18" s="5">
        <f t="shared" si="3"/>
        <v>34.700000000000003</v>
      </c>
      <c r="G18" s="1">
        <f t="shared" si="2"/>
        <v>0.42214111922141129</v>
      </c>
      <c r="H18" s="1">
        <f t="shared" si="0"/>
        <v>6.0827250608272515E-2</v>
      </c>
      <c r="I18" s="2">
        <v>0.75</v>
      </c>
      <c r="J18" s="2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3" x14ac:dyDescent="0.25">
      <c r="A19" s="5" t="s">
        <v>21</v>
      </c>
      <c r="B19" s="5" t="s">
        <v>46</v>
      </c>
      <c r="C19" s="6">
        <f t="shared" si="1"/>
        <v>49.382716049382708</v>
      </c>
      <c r="D19" s="5">
        <v>1600</v>
      </c>
      <c r="E19" s="5">
        <v>4.2000000000000003E-2</v>
      </c>
      <c r="F19" s="5">
        <f t="shared" si="3"/>
        <v>42</v>
      </c>
      <c r="G19" s="1">
        <f t="shared" si="2"/>
        <v>0.51094890510948909</v>
      </c>
      <c r="H19" s="1">
        <f t="shared" si="0"/>
        <v>6.0827250608272515E-2</v>
      </c>
      <c r="I19" s="2">
        <v>0.75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3" x14ac:dyDescent="0.25">
      <c r="A20" s="5" t="s">
        <v>22</v>
      </c>
      <c r="B20" s="5" t="s">
        <v>47</v>
      </c>
      <c r="C20" s="6">
        <f t="shared" si="1"/>
        <v>52.469135802469133</v>
      </c>
      <c r="D20" s="5">
        <v>1700</v>
      </c>
      <c r="E20" s="5">
        <v>4.7500000000000001E-2</v>
      </c>
      <c r="F20" s="5">
        <f t="shared" si="3"/>
        <v>47.5</v>
      </c>
      <c r="G20" s="1">
        <f t="shared" si="2"/>
        <v>0.57785888077858893</v>
      </c>
      <c r="H20" s="1">
        <f t="shared" si="0"/>
        <v>6.0827250608272515E-2</v>
      </c>
      <c r="I20" s="2">
        <v>0.75</v>
      </c>
      <c r="J20" s="4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3" x14ac:dyDescent="0.25">
      <c r="A21" s="5" t="s">
        <v>23</v>
      </c>
      <c r="B21" s="5" t="s">
        <v>48</v>
      </c>
      <c r="C21" s="6">
        <f t="shared" si="1"/>
        <v>55.55555555555555</v>
      </c>
      <c r="D21" s="5">
        <v>1800</v>
      </c>
      <c r="E21" s="5">
        <v>5.1999999999999998E-2</v>
      </c>
      <c r="F21" s="5">
        <f t="shared" si="3"/>
        <v>52</v>
      </c>
      <c r="G21" s="1">
        <f t="shared" si="2"/>
        <v>0.63260340632603418</v>
      </c>
      <c r="H21" s="1">
        <f t="shared" si="0"/>
        <v>6.0827250608272515E-2</v>
      </c>
      <c r="I21" s="2">
        <v>0.75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3" x14ac:dyDescent="0.25">
      <c r="A22" s="5" t="s">
        <v>24</v>
      </c>
      <c r="B22" s="5" t="s">
        <v>49</v>
      </c>
      <c r="C22" s="6">
        <f t="shared" si="1"/>
        <v>58.641975308641968</v>
      </c>
      <c r="D22" s="5">
        <v>1900</v>
      </c>
      <c r="E22" s="5">
        <v>4.4699999999999997E-2</v>
      </c>
      <c r="F22" s="5">
        <f t="shared" si="3"/>
        <v>44.699999999999996</v>
      </c>
      <c r="G22" s="1">
        <f t="shared" si="2"/>
        <v>0.54379562043795626</v>
      </c>
      <c r="H22" s="1">
        <f t="shared" si="0"/>
        <v>6.0827250608272515E-2</v>
      </c>
      <c r="I22" s="2">
        <v>0.75</v>
      </c>
      <c r="J22" s="2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3" x14ac:dyDescent="0.25">
      <c r="A23" s="5" t="s">
        <v>25</v>
      </c>
      <c r="B23" s="5" t="s">
        <v>50</v>
      </c>
      <c r="C23" s="6">
        <f t="shared" si="1"/>
        <v>61.728395061728392</v>
      </c>
      <c r="D23" s="5">
        <v>2000</v>
      </c>
      <c r="E23" s="5">
        <v>4.8000000000000001E-2</v>
      </c>
      <c r="F23" s="5">
        <f t="shared" si="3"/>
        <v>48</v>
      </c>
      <c r="G23" s="1">
        <f t="shared" si="2"/>
        <v>0.58394160583941612</v>
      </c>
      <c r="H23" s="1">
        <f t="shared" si="0"/>
        <v>6.0827250608272515E-2</v>
      </c>
      <c r="I23" s="2">
        <v>0.75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3" x14ac:dyDescent="0.25">
      <c r="A24" s="5" t="s">
        <v>26</v>
      </c>
      <c r="B24" s="5" t="s">
        <v>51</v>
      </c>
      <c r="C24" s="6">
        <f t="shared" si="1"/>
        <v>64.81481481481481</v>
      </c>
      <c r="D24" s="5">
        <v>2100</v>
      </c>
      <c r="E24" s="5">
        <v>5.2699999999999997E-2</v>
      </c>
      <c r="F24" s="5">
        <f t="shared" si="3"/>
        <v>52.699999999999996</v>
      </c>
      <c r="G24" s="1">
        <f t="shared" si="2"/>
        <v>0.64111922141119226</v>
      </c>
      <c r="H24" s="1">
        <f t="shared" si="0"/>
        <v>6.0827250608272515E-2</v>
      </c>
      <c r="I24" s="2">
        <v>0.75</v>
      </c>
      <c r="J24" s="4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3" x14ac:dyDescent="0.25">
      <c r="A25" s="5" t="s">
        <v>27</v>
      </c>
      <c r="B25" s="5" t="s">
        <v>52</v>
      </c>
      <c r="C25" s="6">
        <f t="shared" si="1"/>
        <v>70.987654320987659</v>
      </c>
      <c r="D25" s="5">
        <v>2300</v>
      </c>
      <c r="E25" s="5">
        <v>5.7599999999999998E-2</v>
      </c>
      <c r="F25" s="5">
        <f t="shared" si="3"/>
        <v>57.6</v>
      </c>
      <c r="G25" s="1">
        <f t="shared" si="2"/>
        <v>0.70072992700729941</v>
      </c>
      <c r="H25" s="1">
        <f t="shared" si="0"/>
        <v>6.0827250608272515E-2</v>
      </c>
      <c r="I25" s="2">
        <v>0.75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3" x14ac:dyDescent="0.25">
      <c r="A26" s="5" t="s">
        <v>28</v>
      </c>
      <c r="B26" s="5" t="s">
        <v>53</v>
      </c>
      <c r="C26" s="6">
        <f t="shared" si="1"/>
        <v>76.388888888888886</v>
      </c>
      <c r="D26" s="5">
        <v>2475</v>
      </c>
      <c r="E26" s="5">
        <v>6.1699999999999998E-2</v>
      </c>
      <c r="F26" s="5">
        <f t="shared" si="3"/>
        <v>61.699999999999996</v>
      </c>
      <c r="G26" s="1">
        <f t="shared" si="2"/>
        <v>0.75060827250608275</v>
      </c>
      <c r="H26" s="1">
        <f t="shared" si="0"/>
        <v>6.0827250608272515E-2</v>
      </c>
      <c r="I26" s="2">
        <v>0.75</v>
      </c>
      <c r="J26" s="2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3" x14ac:dyDescent="0.25">
      <c r="A27" s="5"/>
      <c r="B27" s="5"/>
      <c r="C27" s="6"/>
      <c r="D27" s="5">
        <v>3000</v>
      </c>
      <c r="G27" s="5"/>
      <c r="H27" s="1">
        <f t="shared" si="0"/>
        <v>6.0827250608272515E-2</v>
      </c>
      <c r="I27" s="2">
        <v>0.75</v>
      </c>
      <c r="J27" s="1"/>
      <c r="K27" s="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3" x14ac:dyDescent="0.25">
      <c r="A28" s="5"/>
      <c r="B28" s="5"/>
      <c r="C28" s="5"/>
      <c r="D28" s="5"/>
      <c r="E28" s="5"/>
      <c r="F28" s="5"/>
      <c r="G28" s="5"/>
      <c r="H28" s="5"/>
      <c r="I28" s="5"/>
      <c r="J28" s="1"/>
      <c r="K28" s="1"/>
      <c r="L28" s="2"/>
      <c r="M28" s="4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5">
      <c r="A29" s="5" t="s">
        <v>59</v>
      </c>
      <c r="B29" s="7">
        <v>0.75</v>
      </c>
      <c r="C29" s="5"/>
      <c r="D29" s="5"/>
      <c r="E29" s="5"/>
      <c r="F29" s="5"/>
      <c r="G29" s="5"/>
      <c r="H29" s="5"/>
      <c r="I29" s="5"/>
      <c r="J29" s="1"/>
      <c r="K29" s="1"/>
      <c r="L29" s="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5">
      <c r="A30" s="5" t="s">
        <v>60</v>
      </c>
      <c r="B30" s="5">
        <v>76.39</v>
      </c>
      <c r="C30" s="5" t="s">
        <v>61</v>
      </c>
      <c r="D30" s="5"/>
      <c r="E30" s="5"/>
      <c r="F30" s="5"/>
      <c r="G30" s="5"/>
      <c r="H30" s="5"/>
      <c r="I30" s="5"/>
      <c r="J30" s="1"/>
      <c r="K30" s="1"/>
      <c r="L30" s="2"/>
      <c r="M30" s="2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5">
      <c r="A31" s="5"/>
      <c r="B31" s="5"/>
      <c r="C31" s="5"/>
      <c r="D31" s="5"/>
      <c r="E31" s="5"/>
      <c r="F31" s="5"/>
      <c r="G31" s="5"/>
      <c r="H31" s="5"/>
      <c r="I31" s="5"/>
      <c r="J31" s="1"/>
      <c r="K31" s="1"/>
      <c r="L31" s="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5">
      <c r="A32" s="5"/>
      <c r="B32" s="5"/>
      <c r="C32" s="5"/>
      <c r="D32" s="5"/>
      <c r="E32" s="5"/>
      <c r="F32" s="5"/>
      <c r="G32" s="5"/>
      <c r="H32" s="5"/>
      <c r="I32" s="5"/>
      <c r="J32" s="1"/>
      <c r="K32" s="1"/>
      <c r="L32" s="2"/>
      <c r="M32" s="4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5">
      <c r="A33" s="5"/>
      <c r="B33" s="5"/>
      <c r="C33" s="5"/>
      <c r="D33" s="5"/>
      <c r="E33" s="5"/>
      <c r="F33" s="5"/>
      <c r="G33" s="5"/>
      <c r="H33" s="5"/>
      <c r="I33" s="5"/>
      <c r="J33" s="1"/>
      <c r="K33" s="1"/>
      <c r="L33" s="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5">
      <c r="A34" s="5"/>
      <c r="B34" s="5"/>
      <c r="C34" s="5"/>
      <c r="D34" s="5"/>
      <c r="E34" s="5"/>
      <c r="F34" s="5"/>
      <c r="G34" s="5"/>
      <c r="H34" s="5"/>
      <c r="I34" s="5"/>
      <c r="J34" s="1"/>
      <c r="K34" s="1"/>
      <c r="L34" s="2"/>
      <c r="M34" s="2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5">
      <c r="A35" s="5"/>
      <c r="B35" s="5"/>
      <c r="C35" s="5"/>
      <c r="D35" s="5"/>
      <c r="E35" s="5"/>
      <c r="F35" s="5"/>
      <c r="G35" s="5"/>
      <c r="H35" s="5"/>
      <c r="I35" s="5"/>
      <c r="J35" s="1"/>
      <c r="K35" s="1"/>
      <c r="L35" s="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5">
      <c r="A36" s="5"/>
      <c r="B36" s="5"/>
      <c r="C36" s="5"/>
      <c r="D36" s="5"/>
      <c r="E36" s="5"/>
      <c r="F36" s="5"/>
      <c r="G36" s="5"/>
      <c r="H36" s="5"/>
      <c r="I36" s="5"/>
      <c r="J36" s="1"/>
      <c r="K36" s="1"/>
      <c r="L36" s="2"/>
      <c r="M36" s="4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5">
      <c r="A37" s="5"/>
      <c r="B37" s="5"/>
      <c r="C37" s="5"/>
      <c r="D37" s="5"/>
      <c r="E37" s="5"/>
      <c r="F37" s="5"/>
      <c r="G37" s="5"/>
      <c r="H37" s="5"/>
      <c r="I37" s="5"/>
      <c r="J37" s="1"/>
      <c r="K37" s="1"/>
      <c r="L37" s="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5">
      <c r="A38" s="5"/>
      <c r="B38" s="5"/>
      <c r="C38" s="5"/>
      <c r="D38" s="5"/>
      <c r="E38" s="5"/>
      <c r="F38" s="5"/>
      <c r="G38" s="5"/>
      <c r="H38" s="5"/>
      <c r="I38" s="5"/>
      <c r="J38" s="1"/>
      <c r="K38" s="1"/>
      <c r="L38" s="2"/>
      <c r="M38" s="2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5">
      <c r="A39" s="5"/>
      <c r="B39" s="5"/>
      <c r="C39" s="5"/>
      <c r="D39" s="5"/>
      <c r="E39" s="5"/>
      <c r="F39" s="5"/>
      <c r="G39" s="5"/>
      <c r="H39" s="5"/>
      <c r="I39" s="5"/>
      <c r="J39" s="1"/>
      <c r="K39" s="1"/>
      <c r="L39" s="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5">
      <c r="A40" s="5"/>
      <c r="B40" s="5"/>
      <c r="C40" s="5"/>
      <c r="D40" s="5"/>
      <c r="E40" s="5"/>
      <c r="F40" s="5"/>
      <c r="G40" s="5"/>
      <c r="H40" s="5"/>
      <c r="I40" s="5"/>
      <c r="J40" s="1"/>
      <c r="K40" s="1"/>
      <c r="L40" s="2"/>
      <c r="M40" s="4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5">
      <c r="A41" s="5"/>
      <c r="B41" s="5"/>
      <c r="C41" s="5"/>
      <c r="D41" s="5"/>
      <c r="E41" s="5"/>
      <c r="F41" s="5"/>
      <c r="G41" s="5"/>
      <c r="H41" s="5"/>
      <c r="I41" s="5"/>
      <c r="J41" s="1"/>
      <c r="K41" s="1"/>
      <c r="L41" s="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5">
      <c r="A42" s="5"/>
      <c r="B42" s="5"/>
      <c r="C42" s="5"/>
      <c r="D42" s="5"/>
      <c r="E42" s="5"/>
      <c r="F42" s="5"/>
      <c r="G42" s="5"/>
      <c r="H42" s="5"/>
      <c r="I42" s="5"/>
      <c r="J42" s="1"/>
      <c r="K42" s="1"/>
      <c r="L42" s="2"/>
      <c r="M42" s="2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5">
      <c r="A43" s="5"/>
      <c r="B43" s="5"/>
      <c r="C43" s="5"/>
      <c r="D43" s="5"/>
      <c r="E43" s="5"/>
      <c r="F43" s="5"/>
      <c r="G43" s="5"/>
      <c r="H43" s="5"/>
      <c r="I43" s="5"/>
      <c r="J43" s="1"/>
      <c r="K43" s="1"/>
      <c r="L43" s="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5">
      <c r="A44" s="5"/>
      <c r="B44" s="5"/>
      <c r="C44" s="5"/>
      <c r="D44" s="5"/>
      <c r="E44" s="5"/>
      <c r="F44" s="5"/>
      <c r="G44" s="5"/>
      <c r="H44" s="5"/>
      <c r="I44" s="5"/>
      <c r="J44" s="1"/>
      <c r="K44" s="1"/>
      <c r="L44" s="2"/>
      <c r="M44" s="4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5">
      <c r="A45" s="5"/>
      <c r="B45" s="5"/>
      <c r="C45" s="5"/>
      <c r="D45" s="5"/>
      <c r="E45" s="5"/>
      <c r="F45" s="5"/>
      <c r="G45" s="5"/>
      <c r="H45" s="5"/>
      <c r="I45" s="5"/>
      <c r="J45" s="1"/>
      <c r="K45" s="1"/>
      <c r="L45" s="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5">
      <c r="A46" s="5"/>
      <c r="B46" s="5"/>
      <c r="C46" s="5"/>
      <c r="D46" s="5"/>
      <c r="E46" s="5"/>
      <c r="F46" s="5"/>
      <c r="G46" s="5"/>
      <c r="H46" s="5"/>
      <c r="I46" s="5"/>
      <c r="J46" s="1"/>
      <c r="K46" s="1"/>
      <c r="L46" s="2"/>
      <c r="M46" s="2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5">
      <c r="A47" s="5"/>
      <c r="B47" s="5"/>
      <c r="C47" s="5"/>
      <c r="D47" s="5"/>
      <c r="E47" s="5"/>
      <c r="F47" s="5"/>
      <c r="G47" s="5"/>
      <c r="H47" s="5"/>
      <c r="I47" s="5"/>
      <c r="J47" s="1"/>
      <c r="K47" s="1"/>
      <c r="L47" s="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5">
      <c r="A48" s="5"/>
      <c r="B48" s="5"/>
      <c r="C48" s="5"/>
      <c r="D48" s="5"/>
      <c r="E48" s="5"/>
      <c r="F48" s="5"/>
      <c r="G48" s="5"/>
      <c r="H48" s="5"/>
      <c r="I48" s="5"/>
      <c r="J48" s="1"/>
      <c r="K48" s="1"/>
      <c r="L48" s="2"/>
      <c r="M48" s="4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5">
      <c r="A49" s="5"/>
      <c r="B49" s="5"/>
      <c r="C49" s="5"/>
      <c r="D49" s="5"/>
      <c r="E49" s="5"/>
      <c r="F49" s="5"/>
      <c r="G49" s="5"/>
      <c r="H49" s="5"/>
      <c r="I49" s="5"/>
      <c r="J49" s="1"/>
      <c r="K49" s="1"/>
      <c r="L49" s="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5">
      <c r="A50" s="5"/>
      <c r="B50" s="5"/>
      <c r="C50" s="5"/>
      <c r="D50" s="5"/>
      <c r="E50" s="5"/>
      <c r="F50" s="5"/>
      <c r="G50" s="5"/>
      <c r="H50" s="5"/>
      <c r="I50" s="5"/>
      <c r="J50" s="1"/>
      <c r="K50" s="1"/>
      <c r="L50" s="2"/>
      <c r="M50" s="2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5">
      <c r="A51" s="5"/>
      <c r="B51" s="5"/>
      <c r="C51" s="5"/>
      <c r="D51" s="5"/>
      <c r="E51" s="5"/>
      <c r="F51" s="5"/>
      <c r="G51" s="5"/>
      <c r="H51" s="5"/>
      <c r="I51" s="5"/>
      <c r="J51" s="1"/>
      <c r="K51" s="1"/>
      <c r="L51" s="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5">
      <c r="A52" s="5"/>
      <c r="B52" s="5"/>
      <c r="C52" s="5"/>
      <c r="D52" s="5"/>
      <c r="E52" s="5"/>
      <c r="F52" s="5"/>
      <c r="G52" s="5"/>
      <c r="H52" s="5"/>
      <c r="I52" s="5"/>
      <c r="J52" s="1"/>
      <c r="K52" s="1"/>
      <c r="L52" s="2"/>
      <c r="M52" s="4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5">
      <c r="A53" s="5"/>
      <c r="B53" s="5"/>
      <c r="C53" s="5"/>
      <c r="D53" s="5"/>
      <c r="E53" s="5"/>
      <c r="F53" s="5"/>
      <c r="G53" s="5"/>
      <c r="H53" s="5"/>
      <c r="I53" s="5"/>
      <c r="J53" s="1"/>
      <c r="K53" s="1"/>
      <c r="L53" s="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25">
      <c r="A54" s="5"/>
      <c r="B54" s="5"/>
      <c r="C54" s="5"/>
      <c r="D54" s="5"/>
      <c r="E54" s="5"/>
      <c r="F54" s="5"/>
      <c r="G54" s="5"/>
      <c r="H54" s="5"/>
      <c r="I54" s="5"/>
      <c r="J54" s="1"/>
      <c r="K54" s="1"/>
      <c r="L54" s="2"/>
      <c r="M54" s="2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5">
      <c r="A55" s="5"/>
      <c r="B55" s="5"/>
      <c r="C55" s="5"/>
      <c r="D55" s="5"/>
      <c r="E55" s="5"/>
      <c r="F55" s="5"/>
      <c r="G55" s="5"/>
      <c r="H55" s="5"/>
      <c r="I55" s="5"/>
      <c r="J55" s="1"/>
      <c r="K55" s="1"/>
      <c r="L55" s="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25">
      <c r="A56" s="5"/>
      <c r="B56" s="5"/>
      <c r="C56" s="5"/>
      <c r="D56" s="5"/>
      <c r="E56" s="5"/>
      <c r="F56" s="5"/>
      <c r="G56" s="5"/>
      <c r="H56" s="5"/>
      <c r="I56" s="5"/>
      <c r="J56" s="1"/>
      <c r="K56" s="1"/>
      <c r="L56" s="2"/>
      <c r="M56" s="4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25">
      <c r="A57" s="5"/>
      <c r="B57" s="5"/>
      <c r="C57" s="5"/>
      <c r="D57" s="5"/>
      <c r="E57" s="5"/>
      <c r="F57" s="5"/>
      <c r="G57" s="5"/>
      <c r="H57" s="5"/>
      <c r="I57" s="5"/>
      <c r="J57" s="1"/>
      <c r="K57" s="1"/>
      <c r="L57" s="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25">
      <c r="A58" s="5"/>
      <c r="B58" s="5"/>
      <c r="C58" s="5"/>
      <c r="D58" s="5"/>
      <c r="E58" s="5"/>
      <c r="F58" s="5"/>
      <c r="G58" s="5"/>
      <c r="H58" s="5"/>
      <c r="I58" s="5"/>
      <c r="J58" s="1"/>
      <c r="K58" s="1"/>
      <c r="L58" s="2"/>
      <c r="M58" s="2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25">
      <c r="A59" s="5"/>
      <c r="B59" s="5"/>
      <c r="C59" s="5"/>
      <c r="D59" s="5"/>
      <c r="E59" s="5"/>
      <c r="F59" s="5"/>
      <c r="G59" s="5"/>
      <c r="H59" s="5"/>
      <c r="I59" s="5"/>
      <c r="J59" s="1"/>
      <c r="K59" s="1"/>
      <c r="L59" s="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25">
      <c r="A60" s="5"/>
      <c r="B60" s="5"/>
      <c r="C60" s="5"/>
      <c r="D60" s="5"/>
      <c r="E60" s="5"/>
      <c r="F60" s="5"/>
      <c r="G60" s="5"/>
      <c r="H60" s="5"/>
      <c r="I60" s="5"/>
      <c r="J60" s="1"/>
      <c r="K60" s="1"/>
      <c r="L60" s="2"/>
      <c r="M60" s="4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25">
      <c r="A61" s="5"/>
      <c r="B61" s="5"/>
      <c r="C61" s="5"/>
      <c r="D61" s="5"/>
      <c r="E61" s="5"/>
      <c r="F61" s="5"/>
      <c r="G61" s="5"/>
      <c r="H61" s="5"/>
      <c r="I61" s="5"/>
      <c r="J61" s="1"/>
      <c r="K61" s="1"/>
      <c r="L61" s="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25">
      <c r="A62" s="5"/>
      <c r="B62" s="5"/>
      <c r="C62" s="5"/>
      <c r="D62" s="5"/>
      <c r="E62" s="5"/>
      <c r="F62" s="5"/>
      <c r="G62" s="5"/>
      <c r="H62" s="5"/>
      <c r="I62" s="5"/>
      <c r="J62" s="1"/>
      <c r="K62" s="1"/>
      <c r="L62" s="2"/>
      <c r="M62" s="2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25">
      <c r="A63" s="5"/>
      <c r="B63" s="5"/>
      <c r="C63" s="5"/>
      <c r="D63" s="5"/>
      <c r="E63" s="5"/>
      <c r="F63" s="5"/>
      <c r="G63" s="5"/>
      <c r="H63" s="5"/>
      <c r="I63" s="5"/>
      <c r="J63" s="1"/>
      <c r="K63" s="1"/>
      <c r="L63" s="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x14ac:dyDescent="0.25">
      <c r="A64" s="5"/>
      <c r="B64" s="5"/>
      <c r="C64" s="5"/>
      <c r="D64" s="5"/>
      <c r="E64" s="5"/>
      <c r="F64" s="5"/>
      <c r="G64" s="5"/>
      <c r="H64" s="5"/>
      <c r="I64" s="5"/>
      <c r="J64" s="1"/>
      <c r="K64" s="1"/>
      <c r="L64" s="2"/>
      <c r="M64" s="4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25">
      <c r="A65" s="5"/>
      <c r="B65" s="5"/>
      <c r="C65" s="5"/>
      <c r="D65" s="5"/>
      <c r="E65" s="5"/>
      <c r="F65" s="5"/>
      <c r="G65" s="5"/>
      <c r="H65" s="5"/>
      <c r="I65" s="5"/>
      <c r="J65" s="1"/>
      <c r="K65" s="1"/>
      <c r="L65" s="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25">
      <c r="A66" s="5"/>
      <c r="B66" s="5"/>
      <c r="C66" s="5"/>
      <c r="D66" s="5"/>
      <c r="E66" s="5"/>
      <c r="F66" s="5"/>
      <c r="G66" s="5"/>
      <c r="H66" s="5"/>
      <c r="I66" s="5"/>
      <c r="J66" s="1"/>
      <c r="K66" s="1"/>
      <c r="L66" s="2"/>
      <c r="M66" s="2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25">
      <c r="A67" s="5"/>
      <c r="B67" s="5"/>
      <c r="C67" s="5"/>
      <c r="D67" s="5"/>
      <c r="E67" s="5"/>
      <c r="F67" s="5"/>
      <c r="G67" s="5"/>
      <c r="H67" s="5"/>
      <c r="I67" s="5"/>
      <c r="J67" s="1"/>
      <c r="K67" s="1"/>
      <c r="L67" s="2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25">
      <c r="A68" s="5"/>
      <c r="B68" s="5"/>
      <c r="C68" s="5"/>
      <c r="D68" s="5"/>
      <c r="E68" s="5"/>
      <c r="F68" s="5"/>
      <c r="G68" s="5"/>
      <c r="H68" s="5"/>
      <c r="I68" s="5"/>
      <c r="J68" s="1"/>
      <c r="K68" s="1"/>
      <c r="L68" s="2"/>
      <c r="M68" s="4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25">
      <c r="A69" s="5"/>
      <c r="B69" s="5"/>
      <c r="C69" s="5"/>
      <c r="D69" s="5"/>
      <c r="E69" s="5"/>
      <c r="F69" s="5"/>
      <c r="G69" s="5"/>
      <c r="H69" s="5"/>
      <c r="I69" s="5"/>
      <c r="J69" s="1"/>
      <c r="K69" s="1"/>
      <c r="L69" s="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25">
      <c r="A70" s="5"/>
      <c r="B70" s="5"/>
      <c r="C70" s="5"/>
      <c r="D70" s="5"/>
      <c r="E70" s="5"/>
      <c r="F70" s="5"/>
      <c r="G70" s="5"/>
      <c r="H70" s="5"/>
      <c r="I70" s="5"/>
      <c r="J70" s="1"/>
      <c r="K70" s="1"/>
      <c r="L70" s="2"/>
      <c r="M70" s="2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25">
      <c r="A71" s="5"/>
      <c r="B71" s="5"/>
      <c r="C71" s="5"/>
      <c r="D71" s="5"/>
      <c r="E71" s="5"/>
      <c r="F71" s="5"/>
      <c r="G71" s="5"/>
      <c r="H71" s="5"/>
      <c r="I71" s="5"/>
      <c r="J71" s="1"/>
      <c r="K71" s="1"/>
      <c r="L71" s="2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x14ac:dyDescent="0.25">
      <c r="A72" s="5"/>
      <c r="B72" s="5"/>
      <c r="C72" s="5"/>
      <c r="D72" s="5"/>
      <c r="E72" s="5"/>
      <c r="F72" s="5"/>
      <c r="G72" s="5"/>
      <c r="H72" s="5"/>
      <c r="I72" s="5"/>
      <c r="J72" s="1"/>
      <c r="K72" s="1"/>
      <c r="L72" s="2"/>
      <c r="M72" s="4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x14ac:dyDescent="0.25">
      <c r="A73" s="5"/>
      <c r="B73" s="5"/>
      <c r="C73" s="5"/>
      <c r="D73" s="5"/>
      <c r="E73" s="5"/>
      <c r="F73" s="5"/>
      <c r="G73" s="5"/>
      <c r="H73" s="5"/>
      <c r="I73" s="5"/>
      <c r="J73" s="1"/>
      <c r="K73" s="1"/>
      <c r="L73" s="2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x14ac:dyDescent="0.25">
      <c r="A74" s="5"/>
      <c r="B74" s="5"/>
      <c r="C74" s="5"/>
      <c r="D74" s="5"/>
      <c r="E74" s="5"/>
      <c r="F74" s="5"/>
      <c r="G74" s="5"/>
      <c r="H74" s="5"/>
      <c r="I74" s="5"/>
      <c r="J74" s="1"/>
      <c r="K74" s="1"/>
      <c r="L74" s="2"/>
      <c r="M74" s="2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x14ac:dyDescent="0.25">
      <c r="A75" s="5"/>
      <c r="B75" s="5"/>
      <c r="C75" s="5"/>
      <c r="D75" s="5"/>
      <c r="E75" s="5"/>
      <c r="F75" s="5"/>
      <c r="G75" s="5"/>
      <c r="H75" s="5"/>
      <c r="I75" s="5"/>
      <c r="J75" s="1"/>
      <c r="K75" s="1"/>
      <c r="L75" s="2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x14ac:dyDescent="0.25">
      <c r="A76" s="5"/>
      <c r="B76" s="5"/>
      <c r="C76" s="5"/>
      <c r="D76" s="5"/>
      <c r="E76" s="5"/>
      <c r="F76" s="5"/>
      <c r="G76" s="5"/>
      <c r="H76" s="5"/>
      <c r="I76" s="5"/>
      <c r="J76" s="1"/>
      <c r="K76" s="1"/>
      <c r="L76" s="2"/>
      <c r="M76" s="4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x14ac:dyDescent="0.25">
      <c r="A77" s="5"/>
      <c r="B77" s="5"/>
      <c r="C77" s="5"/>
      <c r="D77" s="5"/>
      <c r="E77" s="5"/>
      <c r="F77" s="5"/>
      <c r="G77" s="5"/>
      <c r="H77" s="5"/>
      <c r="I77" s="5"/>
      <c r="J77" s="1"/>
      <c r="K77" s="1"/>
      <c r="L77" s="2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x14ac:dyDescent="0.25">
      <c r="A78" s="5"/>
      <c r="B78" s="5"/>
      <c r="C78" s="5"/>
      <c r="D78" s="5"/>
      <c r="E78" s="5"/>
      <c r="F78" s="5"/>
      <c r="G78" s="5"/>
      <c r="H78" s="5"/>
      <c r="I78" s="5"/>
      <c r="J78" s="1"/>
      <c r="K78" s="1"/>
      <c r="L78" s="2"/>
      <c r="M78" s="2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x14ac:dyDescent="0.25">
      <c r="A79" s="5"/>
      <c r="B79" s="5"/>
      <c r="C79" s="5"/>
      <c r="D79" s="5"/>
      <c r="E79" s="5"/>
      <c r="F79" s="5"/>
      <c r="G79" s="5"/>
      <c r="H79" s="5"/>
      <c r="I79" s="5"/>
      <c r="J79" s="1"/>
      <c r="K79" s="1"/>
      <c r="L79" s="2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x14ac:dyDescent="0.25">
      <c r="A80" s="5"/>
      <c r="B80" s="5"/>
      <c r="C80" s="5"/>
      <c r="D80" s="5"/>
      <c r="E80" s="5"/>
      <c r="F80" s="5"/>
      <c r="G80" s="5"/>
      <c r="H80" s="5"/>
      <c r="I80" s="5"/>
      <c r="J80" s="1"/>
      <c r="K80" s="1"/>
      <c r="L80" s="2"/>
      <c r="M80" s="4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x14ac:dyDescent="0.25">
      <c r="A81" s="5"/>
      <c r="B81" s="5"/>
      <c r="C81" s="5"/>
      <c r="D81" s="5"/>
      <c r="E81" s="5"/>
      <c r="F81" s="5"/>
      <c r="G81" s="5"/>
      <c r="H81" s="5"/>
      <c r="I81" s="5"/>
      <c r="J81" s="1"/>
      <c r="K81" s="1"/>
      <c r="L81" s="2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x14ac:dyDescent="0.25">
      <c r="A82" s="5"/>
      <c r="B82" s="5"/>
      <c r="C82" s="5"/>
      <c r="D82" s="5"/>
      <c r="E82" s="5"/>
      <c r="F82" s="5"/>
      <c r="G82" s="5"/>
      <c r="H82" s="5"/>
      <c r="I82" s="5"/>
      <c r="J82" s="1"/>
      <c r="K82" s="1"/>
      <c r="L82" s="2"/>
      <c r="M82" s="2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x14ac:dyDescent="0.25">
      <c r="A83" s="5"/>
      <c r="B83" s="5"/>
      <c r="C83" s="5"/>
      <c r="D83" s="5"/>
      <c r="E83" s="5"/>
      <c r="F83" s="5"/>
      <c r="G83" s="5"/>
      <c r="H83" s="5"/>
      <c r="I83" s="5"/>
      <c r="J83" s="1"/>
      <c r="K83" s="1"/>
      <c r="L83" s="2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x14ac:dyDescent="0.25">
      <c r="A84" s="5"/>
      <c r="B84" s="5"/>
      <c r="C84" s="5"/>
      <c r="D84" s="5"/>
      <c r="E84" s="5"/>
      <c r="F84" s="5"/>
      <c r="G84" s="5"/>
      <c r="H84" s="5"/>
      <c r="I84" s="5"/>
      <c r="J84" s="1"/>
      <c r="K84" s="1"/>
      <c r="L84" s="2"/>
      <c r="M84" s="4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x14ac:dyDescent="0.25">
      <c r="A85" s="5"/>
      <c r="B85" s="5"/>
      <c r="C85" s="5"/>
      <c r="D85" s="5"/>
      <c r="E85" s="5"/>
      <c r="F85" s="5"/>
      <c r="G85" s="5"/>
      <c r="H85" s="5"/>
      <c r="I85" s="5"/>
      <c r="J85" s="1"/>
      <c r="K85" s="1"/>
      <c r="L85" s="2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x14ac:dyDescent="0.25">
      <c r="A86" s="5"/>
      <c r="B86" s="5"/>
      <c r="C86" s="5"/>
      <c r="D86" s="5"/>
      <c r="E86" s="5"/>
      <c r="F86" s="5"/>
      <c r="G86" s="5"/>
      <c r="H86" s="5"/>
      <c r="I86" s="5"/>
      <c r="J86" s="1"/>
      <c r="K86" s="1"/>
      <c r="L86" s="2"/>
      <c r="M86" s="2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x14ac:dyDescent="0.25">
      <c r="A87" s="5"/>
      <c r="B87" s="5"/>
      <c r="C87" s="5"/>
      <c r="D87" s="5"/>
      <c r="E87" s="5"/>
      <c r="F87" s="5"/>
      <c r="G87" s="5"/>
      <c r="H87" s="5"/>
      <c r="I87" s="5"/>
      <c r="J87" s="1"/>
      <c r="K87" s="1"/>
      <c r="L87" s="2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x14ac:dyDescent="0.25">
      <c r="A88" s="5"/>
      <c r="B88" s="5"/>
      <c r="C88" s="5"/>
      <c r="D88" s="5"/>
      <c r="E88" s="5"/>
      <c r="F88" s="5"/>
      <c r="G88" s="5"/>
      <c r="H88" s="5"/>
      <c r="I88" s="5"/>
      <c r="J88" s="1"/>
      <c r="K88" s="1"/>
      <c r="L88" s="2"/>
      <c r="M88" s="4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x14ac:dyDescent="0.25">
      <c r="A89" s="5"/>
      <c r="B89" s="5"/>
      <c r="C89" s="5"/>
      <c r="D89" s="5"/>
      <c r="E89" s="5"/>
      <c r="F89" s="5"/>
      <c r="G89" s="5"/>
      <c r="H89" s="5"/>
      <c r="I89" s="5"/>
      <c r="J89" s="1"/>
      <c r="K89" s="1"/>
      <c r="L89" s="2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x14ac:dyDescent="0.25">
      <c r="A90" s="5"/>
      <c r="B90" s="5"/>
      <c r="C90" s="5"/>
      <c r="D90" s="5"/>
      <c r="E90" s="5"/>
      <c r="F90" s="5"/>
      <c r="G90" s="5"/>
      <c r="H90" s="5"/>
      <c r="I90" s="5"/>
      <c r="J90" s="1"/>
      <c r="K90" s="1"/>
      <c r="L90" s="2"/>
      <c r="M90" s="2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x14ac:dyDescent="0.25">
      <c r="A91" s="5"/>
      <c r="B91" s="5"/>
      <c r="C91" s="5"/>
      <c r="D91" s="5"/>
      <c r="E91" s="5"/>
      <c r="F91" s="5"/>
      <c r="G91" s="5"/>
      <c r="H91" s="5"/>
      <c r="I91" s="5"/>
      <c r="J91" s="1"/>
      <c r="K91" s="1"/>
      <c r="L91" s="2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x14ac:dyDescent="0.25">
      <c r="A92" s="5"/>
      <c r="B92" s="5"/>
      <c r="C92" s="5"/>
      <c r="D92" s="5"/>
      <c r="E92" s="5"/>
      <c r="F92" s="5"/>
      <c r="G92" s="5"/>
      <c r="H92" s="5"/>
      <c r="I92" s="5"/>
      <c r="J92" s="1"/>
      <c r="K92" s="1"/>
      <c r="L92" s="2"/>
      <c r="M92" s="4"/>
      <c r="N92" s="1"/>
      <c r="O92" s="1"/>
      <c r="P92" s="1"/>
      <c r="Q92" s="1"/>
      <c r="R92" s="1"/>
      <c r="S92" s="1"/>
      <c r="T92" s="1"/>
      <c r="U92" s="1"/>
      <c r="V92" s="1"/>
      <c r="W92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Series Scale Up</vt:lpstr>
      <vt:lpstr>Final Dimension Adjustments</vt:lpstr>
      <vt:lpstr>Bed Depth Service Time</vt:lpstr>
      <vt:lpstr>Series Breakthrough Curve</vt:lpstr>
      <vt:lpstr>Pilot Breakthrough Curve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Kylie</dc:creator>
  <cp:lastModifiedBy>NAU Student</cp:lastModifiedBy>
  <dcterms:created xsi:type="dcterms:W3CDTF">2019-04-09T18:33:46Z</dcterms:created>
  <dcterms:modified xsi:type="dcterms:W3CDTF">2019-05-04T16:06:26Z</dcterms:modified>
</cp:coreProperties>
</file>